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C:\Users\kpoole\Documents\_Catalog\LessonDocs\xxxxx_IntroStatistics\"/>
    </mc:Choice>
  </mc:AlternateContent>
  <xr:revisionPtr revIDLastSave="0" documentId="13_ncr:1_{EEF4F5B9-3E4F-4C76-9F4A-AA5C04B2F5A7}" xr6:coauthVersionLast="43" xr6:coauthVersionMax="43" xr10:uidLastSave="{00000000-0000-0000-0000-000000000000}"/>
  <bookViews>
    <workbookView xWindow="-26895" yWindow="1950" windowWidth="21945" windowHeight="14025" tabRatio="885" xr2:uid="{00000000-000D-0000-FFFF-FFFF00000000}"/>
  </bookViews>
  <sheets>
    <sheet name="Ex1-SummaryStats" sheetId="9" r:id="rId1"/>
    <sheet name="Exercise 1-Class_SOL" sheetId="11" state="hidden" r:id="rId2"/>
    <sheet name="Ex2-SummaryStats" sheetId="4" r:id="rId3"/>
    <sheet name="Exercise 2-Students_SOL" sheetId="12" state="hidden" r:id="rId4"/>
    <sheet name="Exercise 3-Students_SOL" sheetId="13" state="hidden" r:id="rId5"/>
    <sheet name="Ex3-R&amp;P" sheetId="5" r:id="rId6"/>
    <sheet name="Ex4-R&amp;P_SOL" sheetId="16" state="hidden" r:id="rId7"/>
    <sheet name="Bonus3_RP" sheetId="6" state="hidden" r:id="rId8"/>
    <sheet name="Bonus1-%ofMean" sheetId="15" state="hidden" r:id="rId9"/>
    <sheet name="Bonus2-%ofMean" sheetId="8" state="hidden"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3" i="16" l="1"/>
  <c r="G32" i="16"/>
  <c r="G31" i="16"/>
  <c r="G30" i="16"/>
  <c r="G29" i="16"/>
  <c r="G28" i="16"/>
  <c r="G27" i="16"/>
  <c r="G26" i="16"/>
  <c r="G25" i="16"/>
  <c r="G24" i="16"/>
  <c r="G23" i="16"/>
  <c r="G22" i="16"/>
  <c r="G21" i="16"/>
  <c r="G20" i="16"/>
  <c r="G19" i="16"/>
  <c r="G18" i="16"/>
  <c r="G17" i="16"/>
  <c r="G16" i="16"/>
  <c r="G15" i="16"/>
  <c r="G14" i="16"/>
  <c r="G13" i="16"/>
  <c r="G12" i="16"/>
  <c r="G11" i="16"/>
  <c r="G10" i="16"/>
  <c r="G9" i="16"/>
  <c r="G8" i="16"/>
  <c r="L18" i="15" l="1"/>
  <c r="K18" i="15"/>
  <c r="J18" i="15"/>
  <c r="I18" i="15"/>
  <c r="H18" i="15"/>
  <c r="G18" i="15"/>
  <c r="F18" i="15"/>
  <c r="E18" i="15"/>
  <c r="D18" i="15"/>
  <c r="C18" i="15"/>
  <c r="B18" i="15"/>
  <c r="L17" i="15"/>
  <c r="K17" i="15"/>
  <c r="J17" i="15"/>
  <c r="I17" i="15"/>
  <c r="H17" i="15"/>
  <c r="G17" i="15"/>
  <c r="F17" i="15"/>
  <c r="E17" i="15"/>
  <c r="D17" i="15"/>
  <c r="C17" i="15"/>
  <c r="B17" i="15"/>
  <c r="L16" i="15"/>
  <c r="K16" i="15"/>
  <c r="J16" i="15"/>
  <c r="I16" i="15"/>
  <c r="H16" i="15"/>
  <c r="G16" i="15"/>
  <c r="F16" i="15"/>
  <c r="E16" i="15"/>
  <c r="D16" i="15"/>
  <c r="C16" i="15"/>
  <c r="B16" i="15"/>
  <c r="L15" i="15"/>
  <c r="K15" i="15"/>
  <c r="J15" i="15"/>
  <c r="I15" i="15"/>
  <c r="H15" i="15"/>
  <c r="G15" i="15"/>
  <c r="F15" i="15"/>
  <c r="E15" i="15"/>
  <c r="D15" i="15"/>
  <c r="C15" i="15"/>
  <c r="B15" i="15"/>
  <c r="L14" i="15"/>
  <c r="K14" i="15"/>
  <c r="J14" i="15"/>
  <c r="I14" i="15"/>
  <c r="H14" i="15"/>
  <c r="G14" i="15"/>
  <c r="F14" i="15"/>
  <c r="E14" i="15"/>
  <c r="D14" i="15"/>
  <c r="C14" i="15"/>
  <c r="B14" i="15"/>
  <c r="F10" i="15"/>
  <c r="L8" i="15"/>
  <c r="K8" i="15"/>
  <c r="J8" i="15"/>
  <c r="I8" i="15"/>
  <c r="H8" i="15"/>
  <c r="G8" i="15"/>
  <c r="F8" i="15"/>
  <c r="E8" i="15"/>
  <c r="D8" i="15"/>
  <c r="C8" i="15"/>
  <c r="B8" i="15"/>
  <c r="L7" i="15"/>
  <c r="K7" i="15"/>
  <c r="J7" i="15"/>
  <c r="I7" i="15"/>
  <c r="H7" i="15"/>
  <c r="G7" i="15"/>
  <c r="F7" i="15"/>
  <c r="E7" i="15"/>
  <c r="D7" i="15"/>
  <c r="C7" i="15"/>
  <c r="B7" i="15"/>
  <c r="N6" i="15"/>
  <c r="M6" i="15"/>
  <c r="N5" i="15"/>
  <c r="M5" i="15"/>
  <c r="N4" i="15"/>
  <c r="M4" i="15"/>
  <c r="N3" i="15"/>
  <c r="M3" i="15"/>
  <c r="N2" i="15"/>
  <c r="M2" i="15"/>
  <c r="M7" i="15" s="1"/>
  <c r="M8" i="15" s="1"/>
  <c r="B20" i="15" l="1"/>
  <c r="J20" i="15"/>
  <c r="F20" i="15"/>
  <c r="B9" i="15"/>
  <c r="J9" i="15"/>
  <c r="C9" i="15"/>
  <c r="G9" i="15"/>
  <c r="K9" i="15"/>
  <c r="C20" i="15"/>
  <c r="G20" i="15"/>
  <c r="K20" i="15"/>
  <c r="D9" i="15"/>
  <c r="H9" i="15"/>
  <c r="L9" i="15"/>
  <c r="D20" i="15"/>
  <c r="H20" i="15"/>
  <c r="L20" i="15"/>
  <c r="E9" i="15"/>
  <c r="I9" i="15"/>
  <c r="E20" i="15"/>
  <c r="I20" i="15"/>
  <c r="F9" i="15"/>
  <c r="F22" i="13"/>
  <c r="E22" i="13"/>
  <c r="D22" i="13"/>
  <c r="C22" i="13"/>
  <c r="B22" i="13"/>
  <c r="F21" i="13"/>
  <c r="E21" i="13"/>
  <c r="D21" i="13"/>
  <c r="C21" i="13"/>
  <c r="B21" i="13"/>
  <c r="G20" i="13"/>
  <c r="G19" i="13"/>
  <c r="G18" i="13"/>
  <c r="G17" i="13"/>
  <c r="G16" i="13"/>
  <c r="G15" i="13"/>
  <c r="G14" i="13"/>
  <c r="G13" i="13"/>
  <c r="G12" i="13"/>
  <c r="G11" i="13"/>
  <c r="B22" i="11"/>
  <c r="B21" i="11"/>
  <c r="B20" i="11"/>
  <c r="B19" i="11"/>
  <c r="C17" i="11"/>
  <c r="D17" i="11" s="1"/>
  <c r="E17" i="11" s="1"/>
  <c r="C16" i="11"/>
  <c r="D16" i="11" s="1"/>
  <c r="E16" i="11" s="1"/>
  <c r="D15" i="11"/>
  <c r="E15" i="11" s="1"/>
  <c r="C14" i="11"/>
  <c r="D14" i="11" s="1"/>
  <c r="E14" i="11" s="1"/>
  <c r="C13" i="11"/>
  <c r="D13" i="11" s="1"/>
  <c r="E13" i="11" s="1"/>
  <c r="C12" i="11"/>
  <c r="D12" i="11" s="1"/>
  <c r="E12" i="11" s="1"/>
  <c r="C11" i="11"/>
  <c r="D11" i="11" s="1"/>
  <c r="E11" i="11" s="1"/>
  <c r="C10" i="11"/>
  <c r="D10" i="11" s="1"/>
  <c r="E10" i="11" s="1"/>
  <c r="C9" i="11"/>
  <c r="D9" i="11" s="1"/>
  <c r="E9" i="11" s="1"/>
  <c r="C8" i="11"/>
  <c r="D8" i="11" s="1"/>
  <c r="E8" i="11" s="1"/>
  <c r="E7" i="11"/>
  <c r="C6" i="11"/>
  <c r="E23" i="13" l="1"/>
  <c r="B23" i="11"/>
  <c r="D23" i="13"/>
  <c r="B23" i="13"/>
  <c r="F23" i="13"/>
  <c r="C23" i="13"/>
  <c r="C22" i="11"/>
  <c r="D6" i="11"/>
  <c r="D19" i="11" s="1"/>
  <c r="C20" i="11"/>
  <c r="C21" i="11"/>
  <c r="C19" i="11"/>
  <c r="D20" i="11" l="1"/>
  <c r="D22" i="11"/>
  <c r="D23" i="11" s="1"/>
  <c r="C23" i="11"/>
  <c r="E6" i="11"/>
  <c r="E21" i="11" s="1"/>
  <c r="D21" i="11"/>
  <c r="E19" i="11" l="1"/>
  <c r="E22" i="11"/>
  <c r="E23" i="11" s="1"/>
  <c r="E20" i="11"/>
  <c r="E7" i="9"/>
  <c r="C8" i="9"/>
  <c r="D8" i="9" s="1"/>
  <c r="E8" i="9" s="1"/>
  <c r="C9" i="9"/>
  <c r="D9" i="9" s="1"/>
  <c r="E9" i="9" s="1"/>
  <c r="C10" i="9"/>
  <c r="D10" i="9" s="1"/>
  <c r="E10" i="9" s="1"/>
  <c r="C11" i="9"/>
  <c r="D11" i="9" s="1"/>
  <c r="E11" i="9" s="1"/>
  <c r="C12" i="9"/>
  <c r="D12" i="9" s="1"/>
  <c r="E12" i="9" s="1"/>
  <c r="C13" i="9"/>
  <c r="D13" i="9" s="1"/>
  <c r="E13" i="9" s="1"/>
  <c r="C14" i="9"/>
  <c r="D14" i="9" s="1"/>
  <c r="E14" i="9" s="1"/>
  <c r="D15" i="9"/>
  <c r="E15" i="9" s="1"/>
  <c r="C16" i="9"/>
  <c r="D16" i="9" s="1"/>
  <c r="E16" i="9" s="1"/>
  <c r="C17" i="9"/>
  <c r="D17" i="9" s="1"/>
  <c r="E17" i="9" s="1"/>
  <c r="C6" i="9"/>
  <c r="D16" i="8"/>
  <c r="C11" i="8"/>
  <c r="D11" i="8"/>
  <c r="E11" i="8"/>
  <c r="F11" i="8"/>
  <c r="G11" i="8"/>
  <c r="H11" i="8"/>
  <c r="C16" i="8"/>
  <c r="C20" i="8" s="1"/>
  <c r="E16" i="8"/>
  <c r="F16" i="8"/>
  <c r="G16" i="8"/>
  <c r="H16" i="8"/>
  <c r="G31" i="8" l="1"/>
  <c r="G30" i="8"/>
  <c r="G29" i="8"/>
  <c r="G32" i="8"/>
  <c r="D26" i="8"/>
  <c r="D25" i="8"/>
  <c r="D24" i="8"/>
  <c r="D23" i="8"/>
  <c r="F30" i="8"/>
  <c r="F32" i="8"/>
  <c r="F31" i="8"/>
  <c r="F29" i="8"/>
  <c r="G19" i="8"/>
  <c r="G25" i="8"/>
  <c r="G24" i="8"/>
  <c r="G23" i="8"/>
  <c r="G26" i="8"/>
  <c r="E29" i="8"/>
  <c r="E31" i="8"/>
  <c r="E30" i="8"/>
  <c r="E32" i="8"/>
  <c r="F23" i="8"/>
  <c r="F26" i="8"/>
  <c r="F25" i="8"/>
  <c r="F24" i="8"/>
  <c r="D32" i="8"/>
  <c r="D31" i="8"/>
  <c r="D30" i="8"/>
  <c r="D29" i="8"/>
  <c r="H20" i="8"/>
  <c r="H32" i="8"/>
  <c r="H30" i="8"/>
  <c r="H29" i="8"/>
  <c r="H31" i="8"/>
  <c r="C30" i="8"/>
  <c r="C31" i="8"/>
  <c r="C32" i="8"/>
  <c r="C29" i="8"/>
  <c r="E25" i="8"/>
  <c r="E24" i="8"/>
  <c r="E23" i="8"/>
  <c r="E26" i="8"/>
  <c r="H19" i="8"/>
  <c r="H26" i="8"/>
  <c r="H23" i="8"/>
  <c r="H25" i="8"/>
  <c r="H24" i="8"/>
  <c r="C26" i="8"/>
  <c r="C24" i="8"/>
  <c r="C25" i="8"/>
  <c r="C23" i="8"/>
  <c r="D6" i="9"/>
  <c r="F20" i="8"/>
  <c r="E19" i="8"/>
  <c r="C19" i="8"/>
  <c r="G20" i="8"/>
  <c r="E20" i="8"/>
  <c r="F19" i="8"/>
  <c r="D19" i="8"/>
  <c r="D20" i="8"/>
  <c r="O9" i="6"/>
  <c r="O10" i="6"/>
  <c r="O11" i="6"/>
  <c r="O12" i="6"/>
  <c r="O13" i="6"/>
  <c r="O14" i="6"/>
  <c r="O15" i="6"/>
  <c r="O16" i="6"/>
  <c r="O17" i="6"/>
  <c r="O18" i="6"/>
  <c r="O19" i="6"/>
  <c r="O20" i="6"/>
  <c r="O21" i="6"/>
  <c r="O22" i="6"/>
  <c r="O23" i="6"/>
  <c r="O24" i="6"/>
  <c r="O8" i="6"/>
  <c r="C28" i="6"/>
  <c r="C29" i="6"/>
  <c r="C30" i="6"/>
  <c r="C31" i="6"/>
  <c r="C32" i="6"/>
  <c r="C33" i="6"/>
  <c r="C34" i="6"/>
  <c r="C35" i="6"/>
  <c r="C36" i="6"/>
  <c r="C37" i="6"/>
  <c r="C38" i="6"/>
  <c r="C39" i="6"/>
  <c r="C40" i="6"/>
  <c r="C41" i="6"/>
  <c r="C42" i="6"/>
  <c r="C43" i="6"/>
  <c r="C27" i="6"/>
  <c r="E6" i="9" l="1"/>
  <c r="N24" i="6"/>
  <c r="N23" i="6"/>
  <c r="N22" i="6"/>
  <c r="N21" i="6"/>
  <c r="N20" i="6"/>
  <c r="N19" i="6"/>
  <c r="N18" i="6"/>
  <c r="N17" i="6"/>
  <c r="N16" i="6"/>
  <c r="N15" i="6"/>
  <c r="N14" i="6"/>
  <c r="N13" i="6"/>
  <c r="N12" i="6"/>
  <c r="N11" i="6"/>
  <c r="N10" i="6"/>
  <c r="N9" i="6"/>
  <c r="N8" i="6"/>
</calcChain>
</file>

<file path=xl/sharedStrings.xml><?xml version="1.0" encoding="utf-8"?>
<sst xmlns="http://schemas.openxmlformats.org/spreadsheetml/2006/main" count="316" uniqueCount="140">
  <si>
    <t>Date</t>
  </si>
  <si>
    <t>Employee Tommy Tsunami</t>
  </si>
  <si>
    <t>Employee Ric Flair</t>
  </si>
  <si>
    <t>Data Point</t>
  </si>
  <si>
    <t>Name</t>
  </si>
  <si>
    <t>FYTD Quality Totals</t>
  </si>
  <si>
    <t>Mike Meyers</t>
  </si>
  <si>
    <t>Sam Smith</t>
  </si>
  <si>
    <t>Walter Wolaver</t>
  </si>
  <si>
    <t>Randy Adam</t>
  </si>
  <si>
    <t>Michele Wilson</t>
  </si>
  <si>
    <t>Amy Jones</t>
  </si>
  <si>
    <t>Chris Foutz</t>
  </si>
  <si>
    <t>Raphael Weiz</t>
  </si>
  <si>
    <t>Erica Andres</t>
  </si>
  <si>
    <t>Ashley Goliver</t>
  </si>
  <si>
    <t>Tim Robin</t>
  </si>
  <si>
    <t>Michelle Seastrom</t>
  </si>
  <si>
    <t>Phil Paulson</t>
  </si>
  <si>
    <t>Anthony Gueschkova</t>
  </si>
  <si>
    <t>Thomas Fisher</t>
  </si>
  <si>
    <t>Lindsay Braun</t>
  </si>
  <si>
    <t>Allison Cruz</t>
  </si>
  <si>
    <t>Jeff Kenworthy</t>
  </si>
  <si>
    <t>Lilly McKenzie</t>
  </si>
  <si>
    <t>Chris Michaels</t>
  </si>
  <si>
    <t>Danica Cruz</t>
  </si>
  <si>
    <t>Dana Markowski</t>
  </si>
  <si>
    <t>Bill Kimberger</t>
  </si>
  <si>
    <t>Shelli Eisenhower</t>
  </si>
  <si>
    <t>Miguel McDonald</t>
  </si>
  <si>
    <t>Peter Parker</t>
  </si>
  <si>
    <t>Team</t>
  </si>
  <si>
    <t>Total</t>
  </si>
  <si>
    <t>Mean</t>
  </si>
  <si>
    <t>Standard Error</t>
  </si>
  <si>
    <t>Median</t>
  </si>
  <si>
    <t>Mode</t>
  </si>
  <si>
    <t>Standard Deviation</t>
  </si>
  <si>
    <t>Sample Variance</t>
  </si>
  <si>
    <t>Kurtosis</t>
  </si>
  <si>
    <t>Skewness</t>
  </si>
  <si>
    <t>Range</t>
  </si>
  <si>
    <t>Minimum</t>
  </si>
  <si>
    <t>Maximum</t>
  </si>
  <si>
    <t>Sum</t>
  </si>
  <si>
    <t>Count</t>
  </si>
  <si>
    <t>Largest(2)</t>
  </si>
  <si>
    <t>Smallest(2)</t>
  </si>
  <si>
    <t>Point</t>
  </si>
  <si>
    <t>Rank</t>
  </si>
  <si>
    <t>Percent</t>
  </si>
  <si>
    <t>FYTD Quality
Totals</t>
  </si>
  <si>
    <t>Number</t>
  </si>
  <si>
    <t>Total Prod</t>
  </si>
  <si>
    <t>Standard Dev</t>
  </si>
  <si>
    <t>Leonardo</t>
  </si>
  <si>
    <t>Donatello</t>
  </si>
  <si>
    <t>Michaelangelo</t>
  </si>
  <si>
    <t>Rafael</t>
  </si>
  <si>
    <t>Rater as Percentage of Mean for Allison</t>
  </si>
  <si>
    <t>Rater as Percentage of Mean for Michael</t>
  </si>
  <si>
    <t>Allison Evaluation</t>
  </si>
  <si>
    <t>Candidate - 
    Allison</t>
  </si>
  <si>
    <t>Michael Evaluation</t>
  </si>
  <si>
    <t>Candidate - 
     Michael</t>
  </si>
  <si>
    <t>Application
Presentation
(Max 3 points)</t>
  </si>
  <si>
    <r>
      <rPr>
        <b/>
        <sz val="12"/>
        <color theme="1"/>
        <rFont val="Calibri"/>
        <family val="2"/>
        <scheme val="minor"/>
      </rPr>
      <t xml:space="preserve">KSA 4 - </t>
    </r>
    <r>
      <rPr>
        <sz val="12"/>
        <color theme="1"/>
        <rFont val="Calibri"/>
        <family val="2"/>
        <scheme val="minor"/>
      </rPr>
      <t>Mastery of 
Evaulative Techniques
(Max 7 points)</t>
    </r>
  </si>
  <si>
    <r>
      <rPr>
        <b/>
        <sz val="12"/>
        <color theme="1"/>
        <rFont val="Calibri"/>
        <family val="2"/>
        <scheme val="minor"/>
      </rPr>
      <t xml:space="preserve">KSA 3 </t>
    </r>
    <r>
      <rPr>
        <sz val="12"/>
        <color theme="1"/>
        <rFont val="Calibri"/>
        <family val="2"/>
        <scheme val="minor"/>
      </rPr>
      <t>- Knowledge of 
Program Goals
(Max 5 points)</t>
    </r>
  </si>
  <si>
    <r>
      <rPr>
        <b/>
        <sz val="12"/>
        <color theme="1"/>
        <rFont val="Calibri"/>
        <family val="2"/>
        <scheme val="minor"/>
      </rPr>
      <t>KSA 2 -</t>
    </r>
    <r>
      <rPr>
        <sz val="12"/>
        <color theme="1"/>
        <rFont val="Calibri"/>
        <family val="2"/>
        <scheme val="minor"/>
      </rPr>
      <t xml:space="preserve"> 
Analytic Tools
(Max  5 points)</t>
    </r>
  </si>
  <si>
    <r>
      <rPr>
        <b/>
        <sz val="12"/>
        <color theme="1"/>
        <rFont val="Calibri"/>
        <family val="2"/>
        <scheme val="minor"/>
      </rPr>
      <t>KSA 1</t>
    </r>
    <r>
      <rPr>
        <sz val="12"/>
        <color theme="1"/>
        <rFont val="Calibri"/>
        <family val="2"/>
        <scheme val="minor"/>
      </rPr>
      <t xml:space="preserve"> - 
VBA Experience
(Max  10 points)</t>
    </r>
  </si>
  <si>
    <t>Education 
(Max 5 points)</t>
  </si>
  <si>
    <t>Rating and Ranking Roll-up</t>
  </si>
  <si>
    <t>Not the flip side can be found. If a candidate has low variation, the experience is clearly documented.</t>
  </si>
  <si>
    <t>Allison has several components exceeding 50% CV. That's an immediate trigger that something is up: This could be a biased rater (which we could find out using the technique from the other exercise). Or this could the candidate didn't demonstrate experience clearly.</t>
  </si>
  <si>
    <t>KSA 1 has high CV for both. You should provide clarity on evaluation techniques</t>
  </si>
  <si>
    <t xml:space="preserve">Answer: </t>
  </si>
  <si>
    <t>Allison</t>
  </si>
  <si>
    <t>Coefficient of Variation by Component</t>
  </si>
  <si>
    <t>Employee 
Tommy Tsunami</t>
  </si>
  <si>
    <t>Employee 
Ric Flair</t>
  </si>
  <si>
    <t>FY12Receipts</t>
  </si>
  <si>
    <t>FY13 Receipts</t>
  </si>
  <si>
    <t>FY14 Receipts</t>
  </si>
  <si>
    <t>October</t>
  </si>
  <si>
    <t>November</t>
  </si>
  <si>
    <t>December</t>
  </si>
  <si>
    <t>January</t>
  </si>
  <si>
    <t>February</t>
  </si>
  <si>
    <t>March</t>
  </si>
  <si>
    <t>April</t>
  </si>
  <si>
    <t>May</t>
  </si>
  <si>
    <t>June</t>
  </si>
  <si>
    <t>July</t>
  </si>
  <si>
    <t>August</t>
  </si>
  <si>
    <t>September</t>
  </si>
  <si>
    <t>FY15 Receipts</t>
  </si>
  <si>
    <r>
      <rPr>
        <b/>
        <sz val="14"/>
        <color rgb="FF000000"/>
        <rFont val="Calibri"/>
        <family val="2"/>
      </rPr>
      <t>Exercise:</t>
    </r>
    <r>
      <rPr>
        <sz val="14"/>
        <color rgb="FF000000"/>
        <rFont val="Calibri"/>
        <family val="2"/>
      </rPr>
      <t xml:space="preserve"> Your Director would like a closer examination of the bottom 20% performing employees in terms of quality averages.  Use Rank and Percentile to find the bottom 20% performing employees.</t>
    </r>
  </si>
  <si>
    <r>
      <rPr>
        <b/>
        <sz val="14"/>
        <color rgb="FF000000"/>
        <rFont val="Calibri"/>
        <family val="2"/>
      </rPr>
      <t>Exercise:</t>
    </r>
    <r>
      <rPr>
        <sz val="14"/>
        <color rgb="FF000000"/>
        <rFont val="Calibri"/>
        <family val="2"/>
      </rPr>
      <t xml:space="preserve"> Your office has 10 teams total. Your Director would like to find the highest consistently performing RVSR.  Using total completions this CY, apply Rank and Percentile to find the top 10% of RVSRs and then determine which was the most consistent over the 11 month timeframe.</t>
    </r>
  </si>
  <si>
    <t>IDEV</t>
  </si>
  <si>
    <t>Evidence</t>
  </si>
  <si>
    <t>Decision</t>
  </si>
  <si>
    <t>Award</t>
  </si>
  <si>
    <t>Auth</t>
  </si>
  <si>
    <t>Average</t>
  </si>
  <si>
    <t>CV</t>
  </si>
  <si>
    <t>3 month 
Stdev</t>
  </si>
  <si>
    <r>
      <t xml:space="preserve">Exercise: </t>
    </r>
    <r>
      <rPr>
        <sz val="14"/>
        <color theme="1"/>
        <rFont val="Calibri"/>
        <family val="2"/>
        <scheme val="minor"/>
      </rPr>
      <t>Your PMCM would like to reward the highest performing employee over a 60 day period.  Using ASPEN, you've found that Tommy Tsunami and Ric Flair have the highest average, but they have the expect same average output at 8.59.  What other criteria could you use to determine which employee to reward? Use the Excel Descriptive Statistics package to defend why you'd reward one employee against the other.</t>
    </r>
  </si>
  <si>
    <t>Avg</t>
  </si>
  <si>
    <t>StDEV</t>
  </si>
  <si>
    <r>
      <rPr>
        <b/>
        <sz val="14"/>
        <color theme="1"/>
        <rFont val="Calibri"/>
        <family val="2"/>
        <scheme val="minor"/>
      </rPr>
      <t xml:space="preserve">Exercise: </t>
    </r>
    <r>
      <rPr>
        <sz val="14"/>
        <color theme="1"/>
        <rFont val="Calibri"/>
        <family val="2"/>
        <scheme val="minor"/>
      </rPr>
      <t>You  recently accepted a job in PA&amp;I and your Director has asked you to lead the selection of your replacement.  You compile a rating a panel of 4 people, including yourself, and the results of the rankings are below.  Using the results, determine if there is inconsistency amongst your raters. If inconsistency exists, can we determine if someone tends to rate higher or lower?</t>
    </r>
  </si>
  <si>
    <t xml:space="preserve"> </t>
  </si>
  <si>
    <t>Oct</t>
  </si>
  <si>
    <t>Nov</t>
  </si>
  <si>
    <t>Dec</t>
  </si>
  <si>
    <t>Jan</t>
  </si>
  <si>
    <t>Feb</t>
  </si>
  <si>
    <t>Mar</t>
  </si>
  <si>
    <t>Apr</t>
  </si>
  <si>
    <t>Jun</t>
  </si>
  <si>
    <t>Jul</t>
  </si>
  <si>
    <t>Aug</t>
  </si>
  <si>
    <t>StDev</t>
  </si>
  <si>
    <t>FY11</t>
  </si>
  <si>
    <t>fy12</t>
  </si>
  <si>
    <t>fy13</t>
  </si>
  <si>
    <t>fy14</t>
  </si>
  <si>
    <t>fy15</t>
  </si>
  <si>
    <t>Fy13 receipts are 17% lower than the 5 year FY receipt avg.</t>
  </si>
  <si>
    <t>Final 
Seasonality</t>
  </si>
  <si>
    <t>Avg  Mthly Receipts</t>
  </si>
  <si>
    <r>
      <rPr>
        <b/>
        <sz val="14"/>
        <color theme="1"/>
        <rFont val="Calibri"/>
        <family val="2"/>
        <scheme val="minor"/>
      </rPr>
      <t xml:space="preserve">Class Exercise: </t>
    </r>
    <r>
      <rPr>
        <sz val="14"/>
        <color theme="1"/>
        <rFont val="Calibri"/>
        <family val="2"/>
        <scheme val="minor"/>
      </rPr>
      <t>As the fiscal year winds down, your VSCM is starting workforce planning. He provided you with FY12-FY15 NODs for your station and he wants a better understanding of what he can expect in FY16.  Specifically, he wants to know a normal receipt volume in each FY. He'd also like an idea of how much variation exists year over year.</t>
    </r>
  </si>
  <si>
    <r>
      <t xml:space="preserve">Exercise:  </t>
    </r>
    <r>
      <rPr>
        <sz val="14"/>
        <color theme="1"/>
        <rFont val="Calibri"/>
        <family val="2"/>
        <scheme val="minor"/>
      </rPr>
      <t>A new VSCM arrived to your station and wants to find the system "choke points". A trained Six Sigma Black belt, she's obssessed with reducing variation and wants to know which cycle exhbits the most variation. How can you determine that?</t>
    </r>
    <r>
      <rPr>
        <b/>
        <sz val="14"/>
        <color theme="1"/>
        <rFont val="Calibri"/>
        <family val="2"/>
        <scheme val="minor"/>
      </rPr>
      <t xml:space="preserve">
Bonus: </t>
    </r>
    <r>
      <rPr>
        <sz val="14"/>
        <color theme="1"/>
        <rFont val="Calibri"/>
        <family val="2"/>
        <scheme val="minor"/>
      </rPr>
      <t xml:space="preserve">The evidence team has cycled through a new coach every quarter. During which quarter was the Coach most consistent? </t>
    </r>
    <r>
      <rPr>
        <b/>
        <sz val="14"/>
        <color theme="1"/>
        <rFont val="Calibri"/>
        <family val="2"/>
        <scheme val="minor"/>
      </rPr>
      <t xml:space="preserve">
Hint: </t>
    </r>
    <r>
      <rPr>
        <sz val="14"/>
        <color theme="1"/>
        <rFont val="Calibri"/>
        <family val="2"/>
        <scheme val="minor"/>
      </rPr>
      <t xml:space="preserve">Focus only on the Evidence cycle. </t>
    </r>
  </si>
  <si>
    <t>FY16 Receipts</t>
  </si>
  <si>
    <t>FY17 Receipts</t>
  </si>
  <si>
    <t>FY18 Receipts</t>
  </si>
  <si>
    <r>
      <rPr>
        <b/>
        <sz val="14"/>
        <color rgb="FF000000"/>
        <rFont val="Calibri"/>
        <family val="2"/>
      </rPr>
      <t>Exercise:</t>
    </r>
    <r>
      <rPr>
        <sz val="14"/>
        <color rgb="FF000000"/>
        <rFont val="Calibri"/>
        <family val="2"/>
      </rPr>
      <t xml:space="preserve"> Your Director would like a closer examination of the Top and bottom 20% performing employees in terms of quality averages.  Use Rank and Percentile to find the Top and bottom 20% performing employees.  </t>
    </r>
  </si>
  <si>
    <r>
      <t xml:space="preserve">Exercise: It is policy </t>
    </r>
    <r>
      <rPr>
        <sz val="14"/>
        <color theme="1"/>
        <rFont val="Calibri"/>
        <family val="2"/>
        <scheme val="minor"/>
      </rPr>
      <t>to reward the highest performing employee over a 60 day period.  You've found that Tommy Tsunami and Ric Flair have the highest average, but they have the expect same average output at 8.59.  What other criteria could you use to determine which employee to reward? Take a look of the data and use statistics parameters to defend why you'd reward one employee against the other.</t>
    </r>
  </si>
  <si>
    <t>FY19 Receipts</t>
  </si>
  <si>
    <t>Class Exercise: As the fiscal year winds down, we need to start workforce planning. You have date from FY16-FY19 to have a better understanding of what you can expect in FY20.  Specifically, it will help to know a  receipt volume mean for each FY. Also to know of how much spread exists year over year. Additionally it is a good idea to see how the data looks.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</si>
</sst>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0.000"/>
    <numFmt numFmtId="166" formatCode="0.0"/>
    <numFmt numFmtId="167" formatCode="[$-409]mmm\-yy;@"/>
    <numFmt numFmtId="168" formatCode="mm/dd/yy;@"/>
    <numFmt numFmtId="169" formatCode="0.000%"/>
    <numFmt numFmtId="170" formatCode="_(* #,##0_);_(* \(#,##0\);_(* &quot;-&quot;??_);_(@_)"/>
    <numFmt numFmtId="171" formatCode="[$-F800]dddd\,\ mmmm\ dd\,\ yyyy"/>
    <numFmt numFmtId="172" formatCode="#,##0.0"/>
  </numFmts>
  <fonts count="22" x14ac:knownFonts="1">
    <font>
      <sz val="10"/>
      <name val="Arial"/>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i/>
      <sz val="10"/>
      <name val="Arial"/>
      <family val="2"/>
    </font>
    <font>
      <b/>
      <sz val="10"/>
      <name val="Arial"/>
      <family val="2"/>
    </font>
    <font>
      <sz val="10"/>
      <name val="Arial"/>
      <family val="2"/>
    </font>
    <font>
      <sz val="12"/>
      <color theme="1"/>
      <name val="Calibri"/>
      <family val="2"/>
      <scheme val="minor"/>
    </font>
    <font>
      <sz val="16"/>
      <color theme="1"/>
      <name val="Calibri"/>
      <family val="2"/>
      <scheme val="minor"/>
    </font>
    <font>
      <b/>
      <sz val="13"/>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sz val="14"/>
      <color rgb="FF000000"/>
      <name val="Calibri"/>
      <family val="2"/>
    </font>
    <font>
      <b/>
      <sz val="14"/>
      <color rgb="FF000000"/>
      <name val="Calibri"/>
      <family val="2"/>
    </font>
    <font>
      <sz val="10"/>
      <name val="Arial"/>
      <family val="2"/>
    </font>
    <font>
      <sz val="14"/>
      <color theme="1"/>
      <name val="Calibri"/>
      <family val="2"/>
      <scheme val="minor"/>
    </font>
    <font>
      <sz val="10"/>
      <name val="Arial"/>
      <family val="2"/>
    </font>
    <font>
      <b/>
      <sz val="11"/>
      <color theme="1"/>
      <name val="Calibri"/>
      <family val="2"/>
      <scheme val="minor"/>
    </font>
    <font>
      <i/>
      <sz val="10"/>
      <name val="Arial"/>
      <family val="2"/>
    </font>
  </fonts>
  <fills count="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s>
  <borders count="18">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s>
  <cellStyleXfs count="8">
    <xf numFmtId="0" fontId="0" fillId="0" borderId="0"/>
    <xf numFmtId="9" fontId="7" fillId="0" borderId="0" applyFont="0" applyFill="0" applyBorder="0" applyAlignment="0" applyProtection="0"/>
    <xf numFmtId="0" fontId="2" fillId="0" borderId="0"/>
    <xf numFmtId="9" fontId="2" fillId="0" borderId="0" applyFont="0" applyFill="0" applyBorder="0" applyAlignment="0" applyProtection="0"/>
    <xf numFmtId="43" fontId="17"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82">
    <xf numFmtId="0" fontId="0" fillId="0" borderId="0" xfId="0"/>
    <xf numFmtId="1" fontId="0" fillId="0" borderId="0" xfId="0" applyNumberFormat="1"/>
    <xf numFmtId="0" fontId="4" fillId="0" borderId="0" xfId="0" applyFont="1"/>
    <xf numFmtId="168" fontId="0" fillId="0" borderId="0" xfId="0" applyNumberFormat="1"/>
    <xf numFmtId="164" fontId="0" fillId="0" borderId="0" xfId="0" applyNumberFormat="1"/>
    <xf numFmtId="0" fontId="0" fillId="0" borderId="0" xfId="0" applyNumberFormat="1"/>
    <xf numFmtId="0" fontId="0" fillId="0" borderId="0" xfId="0" applyNumberFormat="1" applyFill="1" applyBorder="1" applyAlignment="1"/>
    <xf numFmtId="0" fontId="0" fillId="0" borderId="0" xfId="0" applyFill="1" applyBorder="1" applyAlignment="1"/>
    <xf numFmtId="0" fontId="0" fillId="0" borderId="2" xfId="0" applyFill="1" applyBorder="1" applyAlignment="1"/>
    <xf numFmtId="0" fontId="6" fillId="0" borderId="0" xfId="0" applyFont="1"/>
    <xf numFmtId="165" fontId="0" fillId="0" borderId="0" xfId="0" applyNumberFormat="1" applyFill="1" applyBorder="1" applyAlignment="1"/>
    <xf numFmtId="165" fontId="0" fillId="2" borderId="0" xfId="0" applyNumberFormat="1" applyFill="1" applyBorder="1" applyAlignment="1"/>
    <xf numFmtId="0" fontId="0" fillId="2" borderId="0" xfId="0" applyFill="1" applyBorder="1" applyAlignment="1"/>
    <xf numFmtId="0" fontId="0" fillId="2" borderId="2" xfId="0" applyFill="1" applyBorder="1" applyAlignment="1"/>
    <xf numFmtId="10" fontId="0" fillId="0" borderId="0" xfId="0" applyNumberFormat="1"/>
    <xf numFmtId="164" fontId="0" fillId="0" borderId="0" xfId="0" applyNumberFormat="1" applyFill="1" applyBorder="1" applyAlignment="1"/>
    <xf numFmtId="0" fontId="0" fillId="3" borderId="1" xfId="0" applyFill="1" applyBorder="1" applyAlignment="1"/>
    <xf numFmtId="164" fontId="0" fillId="3" borderId="1" xfId="0" applyNumberFormat="1" applyFill="1" applyBorder="1" applyAlignment="1"/>
    <xf numFmtId="0" fontId="0" fillId="3" borderId="0" xfId="0" applyFill="1" applyBorder="1" applyAlignment="1"/>
    <xf numFmtId="164" fontId="0" fillId="3" borderId="0" xfId="0" applyNumberFormat="1" applyFill="1" applyBorder="1" applyAlignment="1"/>
    <xf numFmtId="0" fontId="0" fillId="3" borderId="2" xfId="0" applyFill="1" applyBorder="1" applyAlignment="1"/>
    <xf numFmtId="164" fontId="0" fillId="3" borderId="2" xfId="0" applyNumberFormat="1" applyFill="1" applyBorder="1" applyAlignment="1"/>
    <xf numFmtId="0" fontId="5" fillId="0" borderId="3" xfId="0" applyFont="1" applyFill="1" applyBorder="1" applyAlignment="1">
      <alignment horizontal="center" wrapText="1"/>
    </xf>
    <xf numFmtId="9" fontId="0" fillId="0" borderId="0" xfId="0" applyNumberFormat="1" applyFill="1" applyBorder="1" applyAlignment="1"/>
    <xf numFmtId="9" fontId="0" fillId="3" borderId="1" xfId="0" applyNumberFormat="1" applyFill="1" applyBorder="1" applyAlignment="1"/>
    <xf numFmtId="9" fontId="0" fillId="3" borderId="0" xfId="0" applyNumberFormat="1" applyFill="1" applyBorder="1" applyAlignment="1"/>
    <xf numFmtId="9" fontId="0" fillId="3" borderId="2" xfId="0" applyNumberFormat="1" applyFill="1" applyBorder="1" applyAlignment="1"/>
    <xf numFmtId="0" fontId="0" fillId="0" borderId="2" xfId="0" applyNumberFormat="1" applyFill="1" applyBorder="1" applyAlignment="1"/>
    <xf numFmtId="0" fontId="0" fillId="0" borderId="4" xfId="0" applyFill="1" applyBorder="1" applyAlignment="1"/>
    <xf numFmtId="0" fontId="0" fillId="0" borderId="0" xfId="0" applyBorder="1"/>
    <xf numFmtId="0" fontId="0" fillId="0" borderId="6" xfId="0" applyFill="1" applyBorder="1" applyAlignment="1"/>
    <xf numFmtId="0" fontId="0" fillId="0" borderId="2" xfId="0" applyBorder="1"/>
    <xf numFmtId="0" fontId="5" fillId="0" borderId="8" xfId="0" applyFont="1" applyFill="1" applyBorder="1" applyAlignment="1">
      <alignment horizontal="center"/>
    </xf>
    <xf numFmtId="0" fontId="3" fillId="0" borderId="9" xfId="0" applyFont="1" applyBorder="1"/>
    <xf numFmtId="0" fontId="5" fillId="0" borderId="9" xfId="0" applyFont="1" applyFill="1" applyBorder="1" applyAlignment="1">
      <alignment horizontal="center"/>
    </xf>
    <xf numFmtId="0" fontId="5" fillId="0" borderId="10" xfId="0" applyFont="1" applyFill="1" applyBorder="1" applyAlignment="1">
      <alignment horizontal="center"/>
    </xf>
    <xf numFmtId="164" fontId="0" fillId="0" borderId="7" xfId="0" applyNumberFormat="1" applyFill="1" applyBorder="1" applyAlignment="1"/>
    <xf numFmtId="164" fontId="0" fillId="0" borderId="5" xfId="0" applyNumberFormat="1" applyFill="1" applyBorder="1" applyAlignment="1"/>
    <xf numFmtId="0" fontId="0" fillId="3" borderId="11" xfId="0" applyFill="1" applyBorder="1" applyAlignment="1"/>
    <xf numFmtId="0" fontId="0" fillId="3" borderId="1" xfId="0" applyFill="1" applyBorder="1"/>
    <xf numFmtId="0" fontId="0" fillId="3" borderId="1" xfId="0" applyNumberFormat="1" applyFill="1" applyBorder="1" applyAlignment="1"/>
    <xf numFmtId="164" fontId="0" fillId="3" borderId="12" xfId="0" applyNumberFormat="1" applyFill="1" applyBorder="1" applyAlignment="1"/>
    <xf numFmtId="0" fontId="0" fillId="3" borderId="6" xfId="0" applyFill="1" applyBorder="1" applyAlignment="1"/>
    <xf numFmtId="0" fontId="0" fillId="3" borderId="2" xfId="0" applyFill="1" applyBorder="1"/>
    <xf numFmtId="0" fontId="0" fillId="3" borderId="2" xfId="0" applyNumberFormat="1" applyFill="1" applyBorder="1" applyAlignment="1"/>
    <xf numFmtId="164" fontId="0" fillId="3" borderId="7" xfId="0" applyNumberFormat="1" applyFill="1" applyBorder="1" applyAlignment="1"/>
    <xf numFmtId="166" fontId="0" fillId="0" borderId="0" xfId="0" applyNumberFormat="1"/>
    <xf numFmtId="0" fontId="0" fillId="3" borderId="0" xfId="0" applyFill="1"/>
    <xf numFmtId="166" fontId="0" fillId="3" borderId="0" xfId="0" applyNumberFormat="1" applyFill="1"/>
    <xf numFmtId="0" fontId="2" fillId="0" borderId="0" xfId="2"/>
    <xf numFmtId="9" fontId="8" fillId="0" borderId="13" xfId="3" applyFont="1" applyBorder="1"/>
    <xf numFmtId="9" fontId="8" fillId="0" borderId="8" xfId="3" applyFont="1" applyBorder="1"/>
    <xf numFmtId="0" fontId="8" fillId="0" borderId="14" xfId="2" applyFont="1" applyBorder="1"/>
    <xf numFmtId="9" fontId="8" fillId="0" borderId="15" xfId="3" applyFont="1" applyBorder="1"/>
    <xf numFmtId="9" fontId="8" fillId="0" borderId="11" xfId="3" applyFont="1" applyBorder="1"/>
    <xf numFmtId="0" fontId="8" fillId="0" borderId="16" xfId="2" applyFont="1" applyBorder="1"/>
    <xf numFmtId="0" fontId="8" fillId="0" borderId="15" xfId="2" applyFont="1" applyBorder="1"/>
    <xf numFmtId="0" fontId="10" fillId="0" borderId="10" xfId="2" applyFont="1" applyBorder="1"/>
    <xf numFmtId="0" fontId="10" fillId="0" borderId="9" xfId="2" applyFont="1" applyBorder="1"/>
    <xf numFmtId="0" fontId="8" fillId="0" borderId="7" xfId="2" applyFont="1" applyBorder="1"/>
    <xf numFmtId="0" fontId="8" fillId="0" borderId="2" xfId="2" applyFont="1" applyBorder="1"/>
    <xf numFmtId="0" fontId="8" fillId="0" borderId="6" xfId="2" applyFont="1" applyBorder="1"/>
    <xf numFmtId="0" fontId="8" fillId="0" borderId="5" xfId="2" applyFont="1" applyBorder="1"/>
    <xf numFmtId="0" fontId="8" fillId="0" borderId="0" xfId="2" applyFont="1" applyBorder="1"/>
    <xf numFmtId="0" fontId="8" fillId="0" borderId="4" xfId="2" applyFont="1" applyBorder="1"/>
    <xf numFmtId="0" fontId="8" fillId="0" borderId="12" xfId="2" applyFont="1" applyBorder="1"/>
    <xf numFmtId="0" fontId="8" fillId="0" borderId="1" xfId="2" applyFont="1" applyBorder="1"/>
    <xf numFmtId="0" fontId="8" fillId="0" borderId="11" xfId="2" applyFont="1" applyBorder="1"/>
    <xf numFmtId="0" fontId="10" fillId="0" borderId="8" xfId="2" applyFont="1" applyBorder="1"/>
    <xf numFmtId="0" fontId="8" fillId="0" borderId="0" xfId="2" applyFont="1"/>
    <xf numFmtId="0" fontId="8" fillId="0" borderId="10" xfId="2" applyFont="1" applyBorder="1" applyAlignment="1">
      <alignment horizontal="left" wrapText="1"/>
    </xf>
    <xf numFmtId="0" fontId="8" fillId="0" borderId="9" xfId="2" applyFont="1" applyBorder="1" applyAlignment="1">
      <alignment wrapText="1"/>
    </xf>
    <xf numFmtId="0" fontId="8" fillId="0" borderId="8" xfId="2" applyFont="1" applyBorder="1" applyAlignment="1">
      <alignment wrapText="1"/>
    </xf>
    <xf numFmtId="0" fontId="9" fillId="0" borderId="0" xfId="2" applyFont="1" applyAlignment="1"/>
    <xf numFmtId="0" fontId="9" fillId="0" borderId="0" xfId="2" applyFont="1" applyBorder="1" applyAlignment="1"/>
    <xf numFmtId="9" fontId="8" fillId="0" borderId="13" xfId="3" applyNumberFormat="1" applyFont="1" applyBorder="1"/>
    <xf numFmtId="9" fontId="8" fillId="0" borderId="8" xfId="3" applyNumberFormat="1" applyFont="1" applyBorder="1"/>
    <xf numFmtId="0" fontId="10" fillId="0" borderId="0" xfId="2" applyFont="1" applyBorder="1" applyAlignment="1"/>
    <xf numFmtId="9" fontId="8" fillId="0" borderId="15" xfId="3" applyNumberFormat="1" applyFont="1" applyBorder="1"/>
    <xf numFmtId="9" fontId="8" fillId="0" borderId="11" xfId="3" applyNumberFormat="1" applyFont="1" applyBorder="1"/>
    <xf numFmtId="0" fontId="10" fillId="0" borderId="0" xfId="2" applyFont="1" applyBorder="1"/>
    <xf numFmtId="0" fontId="10" fillId="0" borderId="0" xfId="2" applyFont="1" applyBorder="1" applyAlignment="1">
      <alignment horizontal="center"/>
    </xf>
    <xf numFmtId="0" fontId="4" fillId="0" borderId="0" xfId="0" applyFont="1" applyAlignment="1">
      <alignment wrapText="1"/>
    </xf>
    <xf numFmtId="168" fontId="3" fillId="0" borderId="0" xfId="0" applyNumberFormat="1" applyFont="1"/>
    <xf numFmtId="166" fontId="0" fillId="0" borderId="0" xfId="0" applyNumberFormat="1" applyFill="1" applyBorder="1" applyAlignment="1"/>
    <xf numFmtId="1" fontId="0" fillId="0" borderId="0" xfId="0" applyNumberFormat="1" applyFill="1" applyBorder="1" applyAlignment="1"/>
    <xf numFmtId="1" fontId="0" fillId="0" borderId="2" xfId="0" applyNumberFormat="1" applyFill="1" applyBorder="1" applyAlignment="1"/>
    <xf numFmtId="168" fontId="6" fillId="0" borderId="0" xfId="0" applyNumberFormat="1" applyFont="1"/>
    <xf numFmtId="1" fontId="6" fillId="0" borderId="0" xfId="0" applyNumberFormat="1" applyFont="1"/>
    <xf numFmtId="166" fontId="6" fillId="0" borderId="0" xfId="0" applyNumberFormat="1" applyFont="1"/>
    <xf numFmtId="9" fontId="6" fillId="0" borderId="0" xfId="1" applyFont="1"/>
    <xf numFmtId="0" fontId="5" fillId="0" borderId="0" xfId="0" applyFont="1" applyFill="1" applyBorder="1" applyAlignment="1">
      <alignment horizontal="center"/>
    </xf>
    <xf numFmtId="167" fontId="6" fillId="0" borderId="0" xfId="0" applyNumberFormat="1" applyFont="1"/>
    <xf numFmtId="0" fontId="6" fillId="0" borderId="0" xfId="0" applyFont="1" applyAlignment="1">
      <alignment wrapText="1"/>
    </xf>
    <xf numFmtId="166" fontId="0" fillId="4" borderId="0" xfId="0" applyNumberFormat="1" applyFill="1" applyBorder="1" applyAlignment="1"/>
    <xf numFmtId="169" fontId="0" fillId="0" borderId="0" xfId="0" applyNumberFormat="1"/>
    <xf numFmtId="170" fontId="0" fillId="0" borderId="0" xfId="4" applyNumberFormat="1" applyFont="1" applyAlignment="1">
      <alignment horizontal="right"/>
    </xf>
    <xf numFmtId="1" fontId="0" fillId="0" borderId="0" xfId="0" applyNumberFormat="1" applyAlignment="1">
      <alignment horizontal="right"/>
    </xf>
    <xf numFmtId="43" fontId="0" fillId="0" borderId="0" xfId="0" applyNumberFormat="1" applyAlignment="1">
      <alignment horizontal="right"/>
    </xf>
    <xf numFmtId="0" fontId="5" fillId="0" borderId="3" xfId="0" applyFont="1" applyFill="1" applyBorder="1" applyAlignment="1">
      <alignment horizontal="center"/>
    </xf>
    <xf numFmtId="0" fontId="5" fillId="0" borderId="3" xfId="0" applyFont="1" applyFill="1" applyBorder="1" applyAlignment="1">
      <alignment horizontal="center"/>
    </xf>
    <xf numFmtId="0" fontId="4" fillId="0" borderId="0" xfId="5" applyFont="1" applyAlignment="1">
      <alignment vertical="center"/>
    </xf>
    <xf numFmtId="171" fontId="4" fillId="0" borderId="0" xfId="5" applyNumberFormat="1" applyFont="1" applyAlignment="1">
      <alignment horizontal="right" vertical="center"/>
    </xf>
    <xf numFmtId="0" fontId="4" fillId="0" borderId="0" xfId="5" applyFont="1" applyAlignment="1">
      <alignment horizontal="right" vertical="center"/>
    </xf>
    <xf numFmtId="0" fontId="1" fillId="0" borderId="0" xfId="5" applyAlignment="1">
      <alignment vertical="center"/>
    </xf>
    <xf numFmtId="0" fontId="4" fillId="0" borderId="0" xfId="5" applyFont="1" applyBorder="1"/>
    <xf numFmtId="3" fontId="1" fillId="0" borderId="0" xfId="5" applyNumberFormat="1" applyBorder="1"/>
    <xf numFmtId="3" fontId="1" fillId="0" borderId="0" xfId="5" applyNumberFormat="1"/>
    <xf numFmtId="166" fontId="1" fillId="0" borderId="0" xfId="5" applyNumberFormat="1"/>
    <xf numFmtId="0" fontId="1" fillId="0" borderId="0" xfId="5"/>
    <xf numFmtId="0" fontId="4" fillId="0" borderId="17" xfId="5" applyFont="1" applyBorder="1"/>
    <xf numFmtId="3" fontId="1" fillId="0" borderId="17" xfId="5" applyNumberFormat="1" applyBorder="1"/>
    <xf numFmtId="0" fontId="4" fillId="0" borderId="0" xfId="5" applyFont="1"/>
    <xf numFmtId="172" fontId="1" fillId="0" borderId="0" xfId="5" applyNumberFormat="1"/>
    <xf numFmtId="10" fontId="4" fillId="0" borderId="0" xfId="5" applyNumberFormat="1" applyFont="1"/>
    <xf numFmtId="164" fontId="0" fillId="0" borderId="0" xfId="6" applyNumberFormat="1" applyFont="1"/>
    <xf numFmtId="170" fontId="0" fillId="0" borderId="0" xfId="7" applyNumberFormat="1" applyFont="1"/>
    <xf numFmtId="10" fontId="0" fillId="0" borderId="0" xfId="6" applyNumberFormat="1" applyFont="1"/>
    <xf numFmtId="0" fontId="4" fillId="0" borderId="8" xfId="5" applyFont="1" applyBorder="1" applyAlignment="1">
      <alignment wrapText="1"/>
    </xf>
    <xf numFmtId="164" fontId="4" fillId="0" borderId="9" xfId="5" applyNumberFormat="1" applyFont="1" applyBorder="1"/>
    <xf numFmtId="164" fontId="4" fillId="0" borderId="10" xfId="5" applyNumberFormat="1" applyFont="1" applyBorder="1"/>
    <xf numFmtId="9" fontId="1" fillId="0" borderId="0" xfId="5" applyNumberFormat="1"/>
    <xf numFmtId="0" fontId="5" fillId="0" borderId="0" xfId="0" applyFont="1" applyFill="1" applyBorder="1" applyAlignment="1">
      <alignment horizontal="center" wrapText="1"/>
    </xf>
    <xf numFmtId="169" fontId="0" fillId="0" borderId="0" xfId="0" applyNumberFormat="1" applyFill="1"/>
    <xf numFmtId="0" fontId="0" fillId="0" borderId="0" xfId="0" applyFill="1"/>
    <xf numFmtId="0" fontId="0" fillId="0" borderId="0" xfId="0" applyFill="1" applyBorder="1"/>
    <xf numFmtId="0" fontId="19" fillId="0" borderId="0" xfId="0" applyFont="1"/>
    <xf numFmtId="0" fontId="20" fillId="0" borderId="0" xfId="0" applyFont="1"/>
    <xf numFmtId="0" fontId="19" fillId="0" borderId="0" xfId="0" applyFont="1" applyBorder="1"/>
    <xf numFmtId="168" fontId="19" fillId="0" borderId="0" xfId="0" applyNumberFormat="1" applyFont="1"/>
    <xf numFmtId="1" fontId="19" fillId="0" borderId="0" xfId="0" applyNumberFormat="1" applyFont="1"/>
    <xf numFmtId="0" fontId="21" fillId="0" borderId="0" xfId="0" applyFont="1" applyFill="1" applyBorder="1" applyAlignment="1">
      <alignment horizontal="center"/>
    </xf>
    <xf numFmtId="0" fontId="19" fillId="0" borderId="0" xfId="0" applyFont="1" applyFill="1" applyBorder="1" applyAlignment="1"/>
    <xf numFmtId="1" fontId="19" fillId="0" borderId="0" xfId="0" applyNumberFormat="1" applyFont="1" applyFill="1" applyBorder="1" applyAlignment="1"/>
    <xf numFmtId="1" fontId="19" fillId="0" borderId="0" xfId="0" applyNumberFormat="1" applyFont="1" applyAlignment="1">
      <alignment horizontal="right"/>
    </xf>
    <xf numFmtId="170" fontId="19" fillId="0" borderId="0" xfId="4" applyNumberFormat="1" applyFont="1" applyAlignment="1">
      <alignment horizontal="right"/>
    </xf>
    <xf numFmtId="43" fontId="19" fillId="0" borderId="0" xfId="0" applyNumberFormat="1" applyFont="1" applyAlignment="1">
      <alignment horizontal="right"/>
    </xf>
    <xf numFmtId="0" fontId="13" fillId="0" borderId="11" xfId="2" applyFont="1" applyBorder="1" applyAlignment="1">
      <alignment horizontal="left" vertical="center" wrapText="1"/>
    </xf>
    <xf numFmtId="0" fontId="18" fillId="0" borderId="1" xfId="2" applyFont="1" applyBorder="1" applyAlignment="1">
      <alignment horizontal="left" vertical="center" wrapText="1"/>
    </xf>
    <xf numFmtId="0" fontId="18" fillId="0" borderId="12" xfId="2" applyFont="1" applyBorder="1" applyAlignment="1">
      <alignment horizontal="left" vertical="center" wrapText="1"/>
    </xf>
    <xf numFmtId="0" fontId="18" fillId="0" borderId="4" xfId="2" applyFont="1" applyBorder="1" applyAlignment="1">
      <alignment horizontal="left" vertical="center" wrapText="1"/>
    </xf>
    <xf numFmtId="0" fontId="18" fillId="0" borderId="0" xfId="2" applyFont="1" applyBorder="1" applyAlignment="1">
      <alignment horizontal="left" vertical="center" wrapText="1"/>
    </xf>
    <xf numFmtId="0" fontId="18" fillId="0" borderId="5" xfId="2" applyFont="1" applyBorder="1" applyAlignment="1">
      <alignment horizontal="left" vertical="center" wrapText="1"/>
    </xf>
    <xf numFmtId="0" fontId="18" fillId="0" borderId="6" xfId="2" applyFont="1" applyBorder="1" applyAlignment="1">
      <alignment horizontal="left" vertical="center" wrapText="1"/>
    </xf>
    <xf numFmtId="0" fontId="18" fillId="0" borderId="2" xfId="2" applyFont="1" applyBorder="1" applyAlignment="1">
      <alignment horizontal="left" vertical="center" wrapText="1"/>
    </xf>
    <xf numFmtId="0" fontId="18" fillId="0" borderId="7" xfId="2" applyFont="1" applyBorder="1" applyAlignment="1">
      <alignment horizontal="left" vertical="center" wrapText="1"/>
    </xf>
    <xf numFmtId="0" fontId="13" fillId="0" borderId="0" xfId="2" applyFont="1" applyAlignment="1">
      <alignment horizontal="left" vertical="center" wrapText="1"/>
    </xf>
    <xf numFmtId="0" fontId="5" fillId="0" borderId="0" xfId="0" applyFont="1" applyFill="1" applyBorder="1" applyAlignment="1">
      <alignment horizontal="center"/>
    </xf>
    <xf numFmtId="0" fontId="14" fillId="0" borderId="11" xfId="2" applyFont="1" applyBorder="1" applyAlignment="1">
      <alignment horizontal="left" vertical="center" wrapText="1"/>
    </xf>
    <xf numFmtId="0" fontId="13" fillId="0" borderId="1" xfId="2" applyFont="1" applyBorder="1" applyAlignment="1">
      <alignment horizontal="left" vertical="center" wrapText="1"/>
    </xf>
    <xf numFmtId="0" fontId="13" fillId="0" borderId="12" xfId="2" applyFont="1" applyBorder="1" applyAlignment="1">
      <alignment horizontal="left" vertical="center" wrapText="1"/>
    </xf>
    <xf numFmtId="0" fontId="13" fillId="0" borderId="4" xfId="2" applyFont="1" applyBorder="1" applyAlignment="1">
      <alignment horizontal="left" vertical="center" wrapText="1"/>
    </xf>
    <xf numFmtId="0" fontId="13" fillId="0" borderId="0" xfId="2" applyFont="1" applyBorder="1" applyAlignment="1">
      <alignment horizontal="left" vertical="center" wrapText="1"/>
    </xf>
    <xf numFmtId="0" fontId="13" fillId="0" borderId="5" xfId="2" applyFont="1" applyBorder="1" applyAlignment="1">
      <alignment horizontal="left" vertical="center" wrapText="1"/>
    </xf>
    <xf numFmtId="0" fontId="13" fillId="0" borderId="6" xfId="2" applyFont="1" applyBorder="1" applyAlignment="1">
      <alignment horizontal="left" vertical="center" wrapText="1"/>
    </xf>
    <xf numFmtId="0" fontId="13" fillId="0" borderId="2" xfId="2" applyFont="1" applyBorder="1" applyAlignment="1">
      <alignment horizontal="left" vertical="center" wrapText="1"/>
    </xf>
    <xf numFmtId="0" fontId="13" fillId="0" borderId="7" xfId="2" applyFont="1" applyBorder="1" applyAlignment="1">
      <alignment horizontal="left" vertical="center" wrapText="1"/>
    </xf>
    <xf numFmtId="0" fontId="14" fillId="0" borderId="0" xfId="2" applyFont="1" applyAlignment="1">
      <alignment horizontal="left" vertical="center" wrapText="1"/>
    </xf>
    <xf numFmtId="0" fontId="5" fillId="0" borderId="3" xfId="0" applyFont="1" applyFill="1" applyBorder="1" applyAlignment="1">
      <alignment horizontal="center"/>
    </xf>
    <xf numFmtId="0" fontId="14" fillId="0" borderId="0" xfId="2" applyFont="1" applyBorder="1" applyAlignment="1">
      <alignment horizontal="left" vertical="center" wrapText="1"/>
    </xf>
    <xf numFmtId="0" fontId="15" fillId="0" borderId="11" xfId="0" applyFont="1" applyBorder="1" applyAlignment="1">
      <alignment horizontal="left" vertical="center" wrapText="1" readingOrder="1"/>
    </xf>
    <xf numFmtId="0" fontId="15" fillId="0" borderId="1" xfId="0" applyFont="1" applyBorder="1" applyAlignment="1">
      <alignment horizontal="left" vertical="center" wrapText="1" readingOrder="1"/>
    </xf>
    <xf numFmtId="0" fontId="15" fillId="0" borderId="12" xfId="0" applyFont="1" applyBorder="1" applyAlignment="1">
      <alignment horizontal="left" vertical="center" wrapText="1" readingOrder="1"/>
    </xf>
    <xf numFmtId="0" fontId="15" fillId="0" borderId="4" xfId="0" applyFont="1" applyBorder="1" applyAlignment="1">
      <alignment horizontal="left" vertical="center" wrapText="1" readingOrder="1"/>
    </xf>
    <xf numFmtId="0" fontId="15" fillId="0" borderId="0" xfId="0" applyFont="1" applyBorder="1" applyAlignment="1">
      <alignment horizontal="left" vertical="center" wrapText="1" readingOrder="1"/>
    </xf>
    <xf numFmtId="0" fontId="15" fillId="0" borderId="5" xfId="0" applyFont="1" applyBorder="1" applyAlignment="1">
      <alignment horizontal="left" vertical="center" wrapText="1" readingOrder="1"/>
    </xf>
    <xf numFmtId="0" fontId="15" fillId="0" borderId="6" xfId="0" applyFont="1" applyBorder="1" applyAlignment="1">
      <alignment horizontal="left" vertical="center" wrapText="1" readingOrder="1"/>
    </xf>
    <xf numFmtId="0" fontId="15" fillId="0" borderId="2" xfId="0" applyFont="1" applyBorder="1" applyAlignment="1">
      <alignment horizontal="left" vertical="center" wrapText="1" readingOrder="1"/>
    </xf>
    <xf numFmtId="0" fontId="15" fillId="0" borderId="7" xfId="0" applyFont="1" applyBorder="1" applyAlignment="1">
      <alignment horizontal="left" vertical="center" wrapText="1" readingOrder="1"/>
    </xf>
    <xf numFmtId="0" fontId="15" fillId="0" borderId="0" xfId="0" applyFont="1" applyAlignment="1">
      <alignment horizontal="left" vertical="center" wrapText="1" readingOrder="1"/>
    </xf>
    <xf numFmtId="0" fontId="12" fillId="4" borderId="8" xfId="2" applyFont="1" applyFill="1" applyBorder="1" applyAlignment="1">
      <alignment horizontal="center"/>
    </xf>
    <xf numFmtId="0" fontId="12" fillId="4" borderId="9" xfId="2" applyFont="1" applyFill="1" applyBorder="1" applyAlignment="1">
      <alignment horizontal="center"/>
    </xf>
    <xf numFmtId="0" fontId="12" fillId="4" borderId="10" xfId="2" applyFont="1" applyFill="1" applyBorder="1" applyAlignment="1">
      <alignment horizontal="center"/>
    </xf>
    <xf numFmtId="0" fontId="8" fillId="0" borderId="11" xfId="2" applyFont="1" applyBorder="1" applyAlignment="1">
      <alignment horizontal="center" textRotation="90" wrapText="1"/>
    </xf>
    <xf numFmtId="0" fontId="8" fillId="0" borderId="4" xfId="2" applyFont="1" applyBorder="1" applyAlignment="1">
      <alignment horizontal="center" textRotation="90" wrapText="1"/>
    </xf>
    <xf numFmtId="0" fontId="8" fillId="0" borderId="6" xfId="2" applyFont="1" applyBorder="1" applyAlignment="1">
      <alignment horizontal="center" textRotation="90" wrapText="1"/>
    </xf>
    <xf numFmtId="0" fontId="10" fillId="0" borderId="8" xfId="2" applyFont="1" applyBorder="1" applyAlignment="1">
      <alignment horizontal="center"/>
    </xf>
    <xf numFmtId="0" fontId="10" fillId="0" borderId="9" xfId="2" applyFont="1" applyBorder="1" applyAlignment="1">
      <alignment horizontal="center"/>
    </xf>
    <xf numFmtId="0" fontId="2" fillId="0" borderId="0" xfId="2" applyAlignment="1">
      <alignment horizontal="left" wrapText="1"/>
    </xf>
    <xf numFmtId="0" fontId="9" fillId="0" borderId="8" xfId="2" applyFont="1" applyBorder="1" applyAlignment="1">
      <alignment horizontal="center"/>
    </xf>
    <xf numFmtId="0" fontId="9" fillId="0" borderId="9" xfId="2" applyFont="1" applyBorder="1" applyAlignment="1">
      <alignment horizontal="center"/>
    </xf>
    <xf numFmtId="0" fontId="9" fillId="0" borderId="10" xfId="2" applyFont="1" applyBorder="1" applyAlignment="1">
      <alignment horizontal="center"/>
    </xf>
  </cellXfs>
  <cellStyles count="8">
    <cellStyle name="Comma" xfId="4" builtinId="3"/>
    <cellStyle name="Comma 2" xfId="7" xr:uid="{00000000-0005-0000-0000-000001000000}"/>
    <cellStyle name="Normal" xfId="0" builtinId="0"/>
    <cellStyle name="Normal 2" xfId="2" xr:uid="{00000000-0005-0000-0000-000003000000}"/>
    <cellStyle name="Normal 3" xfId="5" xr:uid="{00000000-0005-0000-0000-000004000000}"/>
    <cellStyle name="Percent" xfId="1" builtinId="5"/>
    <cellStyle name="Percent 2" xfId="3" xr:uid="{00000000-0005-0000-0000-000006000000}"/>
    <cellStyle name="Percent 3" xfId="6"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8"/>
  <sheetViews>
    <sheetView tabSelected="1" zoomScaleNormal="100" workbookViewId="0">
      <selection sqref="A1:I3"/>
    </sheetView>
  </sheetViews>
  <sheetFormatPr defaultRowHeight="12.75" x14ac:dyDescent="0.2"/>
  <cols>
    <col min="1" max="1" width="9.140625" style="126"/>
    <col min="2" max="2" width="13.7109375" style="126" bestFit="1" customWidth="1"/>
    <col min="3" max="3" width="14.85546875" style="126" customWidth="1"/>
    <col min="4" max="5" width="14.140625" style="126" bestFit="1" customWidth="1"/>
    <col min="6" max="6" width="9.140625" style="126"/>
    <col min="7" max="7" width="16.5703125" style="126" bestFit="1" customWidth="1"/>
    <col min="8" max="8" width="9.28515625" style="126" bestFit="1" customWidth="1"/>
    <col min="9" max="9" width="16.5703125" style="126" bestFit="1" customWidth="1"/>
    <col min="10" max="10" width="6.140625" style="126" bestFit="1" customWidth="1"/>
    <col min="11" max="11" width="16.5703125" style="126" bestFit="1" customWidth="1"/>
    <col min="12" max="12" width="5.140625" style="126" bestFit="1" customWidth="1"/>
    <col min="13" max="13" width="16.5703125" style="126" bestFit="1" customWidth="1"/>
    <col min="14" max="14" width="5.140625" style="126" bestFit="1" customWidth="1"/>
    <col min="15" max="16384" width="9.140625" style="126"/>
  </cols>
  <sheetData>
    <row r="1" spans="1:16" x14ac:dyDescent="0.2">
      <c r="A1" s="137" t="s">
        <v>139</v>
      </c>
      <c r="B1" s="138"/>
      <c r="C1" s="138"/>
      <c r="D1" s="138"/>
      <c r="E1" s="138"/>
      <c r="F1" s="138"/>
      <c r="G1" s="138"/>
      <c r="H1" s="138"/>
      <c r="I1" s="139"/>
    </row>
    <row r="2" spans="1:16" x14ac:dyDescent="0.2">
      <c r="A2" s="140"/>
      <c r="B2" s="141"/>
      <c r="C2" s="141"/>
      <c r="D2" s="141"/>
      <c r="E2" s="141"/>
      <c r="F2" s="141"/>
      <c r="G2" s="141"/>
      <c r="H2" s="141"/>
      <c r="I2" s="142"/>
    </row>
    <row r="3" spans="1:16" ht="68.25" customHeight="1" thickBot="1" x14ac:dyDescent="0.25">
      <c r="A3" s="143"/>
      <c r="B3" s="144"/>
      <c r="C3" s="144"/>
      <c r="D3" s="144"/>
      <c r="E3" s="144"/>
      <c r="F3" s="144"/>
      <c r="G3" s="144"/>
      <c r="H3" s="144"/>
      <c r="I3" s="145"/>
    </row>
    <row r="4" spans="1:16" ht="12.75" customHeight="1" x14ac:dyDescent="0.2"/>
    <row r="5" spans="1:16" ht="15" x14ac:dyDescent="0.25">
      <c r="A5" s="127" t="s">
        <v>0</v>
      </c>
      <c r="B5" s="82" t="s">
        <v>133</v>
      </c>
      <c r="C5" s="82" t="s">
        <v>134</v>
      </c>
      <c r="D5" s="9" t="s">
        <v>135</v>
      </c>
      <c r="E5" s="9" t="s">
        <v>138</v>
      </c>
      <c r="G5" s="128"/>
      <c r="H5" s="128"/>
      <c r="I5" s="128"/>
      <c r="J5" s="128"/>
      <c r="K5" s="128"/>
      <c r="L5" s="128"/>
      <c r="M5" s="128"/>
      <c r="N5" s="128"/>
      <c r="O5" s="128"/>
      <c r="P5" s="128"/>
    </row>
    <row r="6" spans="1:16" x14ac:dyDescent="0.2">
      <c r="A6" s="129" t="s">
        <v>84</v>
      </c>
      <c r="B6" s="130">
        <v>450</v>
      </c>
      <c r="C6" s="130">
        <f>B6+25</f>
        <v>475</v>
      </c>
      <c r="D6" s="130">
        <f>C6/0.9</f>
        <v>527.77777777777771</v>
      </c>
      <c r="E6" s="130">
        <f>D6*1.01</f>
        <v>533.05555555555554</v>
      </c>
      <c r="G6" s="131"/>
      <c r="H6" s="131"/>
      <c r="I6" s="131"/>
      <c r="J6" s="131"/>
      <c r="K6" s="131"/>
      <c r="L6" s="131"/>
      <c r="M6" s="131"/>
      <c r="N6" s="131"/>
      <c r="O6" s="128"/>
      <c r="P6" s="128"/>
    </row>
    <row r="7" spans="1:16" x14ac:dyDescent="0.2">
      <c r="A7" s="129" t="s">
        <v>85</v>
      </c>
      <c r="B7" s="130">
        <v>520</v>
      </c>
      <c r="C7" s="130">
        <v>9</v>
      </c>
      <c r="D7" s="130">
        <v>647</v>
      </c>
      <c r="E7" s="130">
        <f t="shared" ref="E7:E17" si="0">D7*1.01</f>
        <v>653.47</v>
      </c>
      <c r="G7" s="132"/>
      <c r="H7" s="132"/>
      <c r="I7" s="132"/>
      <c r="J7" s="132"/>
      <c r="K7" s="132"/>
      <c r="L7" s="132"/>
      <c r="M7" s="132"/>
      <c r="N7" s="132"/>
      <c r="O7" s="128"/>
      <c r="P7" s="128"/>
    </row>
    <row r="8" spans="1:16" x14ac:dyDescent="0.2">
      <c r="A8" s="129" t="s">
        <v>86</v>
      </c>
      <c r="B8" s="130">
        <v>507</v>
      </c>
      <c r="C8" s="130">
        <f t="shared" ref="C8:C17" si="1">B8+25</f>
        <v>532</v>
      </c>
      <c r="D8" s="130">
        <f t="shared" ref="D8:D17" si="2">C8/0.9</f>
        <v>591.11111111111109</v>
      </c>
      <c r="E8" s="130">
        <f t="shared" si="0"/>
        <v>597.02222222222224</v>
      </c>
      <c r="G8" s="132"/>
      <c r="H8" s="133"/>
      <c r="I8" s="133"/>
      <c r="J8" s="133"/>
      <c r="K8" s="133"/>
      <c r="L8" s="133"/>
      <c r="M8" s="133"/>
      <c r="N8" s="133"/>
      <c r="O8" s="128"/>
      <c r="P8" s="128"/>
    </row>
    <row r="9" spans="1:16" x14ac:dyDescent="0.2">
      <c r="A9" s="129" t="s">
        <v>87</v>
      </c>
      <c r="B9" s="130">
        <v>600</v>
      </c>
      <c r="C9" s="130">
        <f t="shared" si="1"/>
        <v>625</v>
      </c>
      <c r="D9" s="130">
        <f t="shared" si="2"/>
        <v>694.44444444444446</v>
      </c>
      <c r="E9" s="130">
        <f t="shared" si="0"/>
        <v>701.38888888888891</v>
      </c>
      <c r="G9" s="132"/>
      <c r="H9" s="133"/>
      <c r="I9" s="133"/>
      <c r="J9" s="133"/>
      <c r="K9" s="133"/>
      <c r="L9" s="133"/>
      <c r="M9" s="133"/>
      <c r="N9" s="133"/>
      <c r="O9" s="128"/>
      <c r="P9" s="128"/>
    </row>
    <row r="10" spans="1:16" x14ac:dyDescent="0.2">
      <c r="A10" s="129" t="s">
        <v>88</v>
      </c>
      <c r="B10" s="130">
        <v>625</v>
      </c>
      <c r="C10" s="130">
        <f t="shared" si="1"/>
        <v>650</v>
      </c>
      <c r="D10" s="130">
        <f t="shared" si="2"/>
        <v>722.22222222222217</v>
      </c>
      <c r="E10" s="130">
        <f t="shared" si="0"/>
        <v>729.44444444444434</v>
      </c>
      <c r="G10" s="132"/>
      <c r="H10" s="133"/>
      <c r="I10" s="133"/>
      <c r="J10" s="133"/>
      <c r="K10" s="133"/>
      <c r="L10" s="133"/>
      <c r="M10" s="133"/>
      <c r="N10" s="133"/>
      <c r="O10" s="128"/>
      <c r="P10" s="128"/>
    </row>
    <row r="11" spans="1:16" x14ac:dyDescent="0.2">
      <c r="A11" s="129" t="s">
        <v>89</v>
      </c>
      <c r="B11" s="130">
        <v>600</v>
      </c>
      <c r="C11" s="130">
        <f t="shared" si="1"/>
        <v>625</v>
      </c>
      <c r="D11" s="130">
        <f t="shared" si="2"/>
        <v>694.44444444444446</v>
      </c>
      <c r="E11" s="130">
        <f t="shared" si="0"/>
        <v>701.38888888888891</v>
      </c>
      <c r="G11" s="132"/>
      <c r="H11" s="133"/>
      <c r="I11" s="133"/>
      <c r="J11" s="133"/>
      <c r="K11" s="133"/>
      <c r="L11" s="133"/>
      <c r="M11" s="133"/>
      <c r="N11" s="133"/>
      <c r="O11" s="128"/>
      <c r="P11" s="128"/>
    </row>
    <row r="12" spans="1:16" x14ac:dyDescent="0.2">
      <c r="A12" s="129" t="s">
        <v>90</v>
      </c>
      <c r="B12" s="130">
        <v>475</v>
      </c>
      <c r="C12" s="130">
        <f t="shared" si="1"/>
        <v>500</v>
      </c>
      <c r="D12" s="130">
        <f t="shared" si="2"/>
        <v>555.55555555555554</v>
      </c>
      <c r="E12" s="130">
        <f t="shared" si="0"/>
        <v>561.11111111111109</v>
      </c>
      <c r="G12" s="132"/>
      <c r="H12" s="133"/>
      <c r="I12" s="133"/>
      <c r="J12" s="133"/>
      <c r="K12" s="133"/>
      <c r="L12" s="133"/>
      <c r="M12" s="133"/>
      <c r="N12" s="133"/>
      <c r="O12" s="128"/>
      <c r="P12" s="128"/>
    </row>
    <row r="13" spans="1:16" x14ac:dyDescent="0.2">
      <c r="A13" s="129" t="s">
        <v>91</v>
      </c>
      <c r="B13" s="130">
        <v>500</v>
      </c>
      <c r="C13" s="130">
        <f t="shared" si="1"/>
        <v>525</v>
      </c>
      <c r="D13" s="130">
        <f t="shared" si="2"/>
        <v>583.33333333333337</v>
      </c>
      <c r="E13" s="130">
        <f t="shared" si="0"/>
        <v>589.16666666666674</v>
      </c>
      <c r="G13" s="132"/>
      <c r="H13" s="133"/>
      <c r="I13" s="133"/>
      <c r="J13" s="133"/>
      <c r="K13" s="133"/>
      <c r="L13" s="133"/>
      <c r="M13" s="133"/>
      <c r="N13" s="133"/>
      <c r="O13" s="128"/>
      <c r="P13" s="128"/>
    </row>
    <row r="14" spans="1:16" x14ac:dyDescent="0.2">
      <c r="A14" s="129" t="s">
        <v>92</v>
      </c>
      <c r="B14" s="130">
        <v>563</v>
      </c>
      <c r="C14" s="130">
        <f t="shared" si="1"/>
        <v>588</v>
      </c>
      <c r="D14" s="130">
        <f t="shared" si="2"/>
        <v>653.33333333333337</v>
      </c>
      <c r="E14" s="130">
        <f t="shared" si="0"/>
        <v>659.86666666666667</v>
      </c>
      <c r="G14" s="132"/>
      <c r="H14" s="133"/>
      <c r="I14" s="133"/>
      <c r="J14" s="133"/>
      <c r="K14" s="133"/>
      <c r="L14" s="133"/>
      <c r="M14" s="133"/>
      <c r="N14" s="133"/>
      <c r="O14" s="128"/>
      <c r="P14" s="128"/>
    </row>
    <row r="15" spans="1:16" x14ac:dyDescent="0.2">
      <c r="A15" s="129" t="s">
        <v>93</v>
      </c>
      <c r="B15" s="130">
        <v>12000</v>
      </c>
      <c r="C15" s="130">
        <v>507</v>
      </c>
      <c r="D15" s="130">
        <f t="shared" si="2"/>
        <v>563.33333333333337</v>
      </c>
      <c r="E15" s="130">
        <f t="shared" si="0"/>
        <v>568.9666666666667</v>
      </c>
      <c r="G15" s="132"/>
      <c r="H15" s="133"/>
      <c r="I15" s="133"/>
      <c r="J15" s="133"/>
      <c r="K15" s="133"/>
      <c r="L15" s="133"/>
      <c r="M15" s="133"/>
      <c r="N15" s="133"/>
      <c r="O15" s="128"/>
      <c r="P15" s="128"/>
    </row>
    <row r="16" spans="1:16" x14ac:dyDescent="0.2">
      <c r="A16" s="129" t="s">
        <v>94</v>
      </c>
      <c r="B16" s="130">
        <v>450</v>
      </c>
      <c r="C16" s="130">
        <f t="shared" si="1"/>
        <v>475</v>
      </c>
      <c r="D16" s="130">
        <f t="shared" si="2"/>
        <v>527.77777777777771</v>
      </c>
      <c r="E16" s="130">
        <f t="shared" si="0"/>
        <v>533.05555555555554</v>
      </c>
      <c r="G16" s="132"/>
      <c r="H16" s="133"/>
      <c r="I16" s="133"/>
      <c r="J16" s="133"/>
      <c r="K16" s="133"/>
      <c r="L16" s="133"/>
      <c r="M16" s="133"/>
      <c r="N16" s="133"/>
      <c r="O16" s="128"/>
      <c r="P16" s="128"/>
    </row>
    <row r="17" spans="1:16" x14ac:dyDescent="0.2">
      <c r="A17" s="129" t="s">
        <v>95</v>
      </c>
      <c r="B17" s="130">
        <v>525</v>
      </c>
      <c r="C17" s="130">
        <f t="shared" si="1"/>
        <v>550</v>
      </c>
      <c r="D17" s="130">
        <f t="shared" si="2"/>
        <v>611.11111111111109</v>
      </c>
      <c r="E17" s="130">
        <f t="shared" si="0"/>
        <v>617.22222222222217</v>
      </c>
      <c r="G17" s="132"/>
      <c r="H17" s="133"/>
      <c r="I17" s="133"/>
      <c r="J17" s="133"/>
      <c r="K17" s="133"/>
      <c r="L17" s="133"/>
      <c r="M17" s="133"/>
      <c r="N17" s="133"/>
      <c r="O17" s="128"/>
      <c r="P17" s="128"/>
    </row>
    <row r="18" spans="1:16" x14ac:dyDescent="0.2">
      <c r="A18" s="129"/>
      <c r="G18" s="132"/>
      <c r="H18" s="133"/>
      <c r="I18" s="133"/>
      <c r="J18" s="133"/>
      <c r="K18" s="133"/>
      <c r="L18" s="133"/>
      <c r="M18" s="133"/>
      <c r="N18" s="133"/>
      <c r="O18" s="128"/>
      <c r="P18" s="128"/>
    </row>
    <row r="19" spans="1:16" x14ac:dyDescent="0.2">
      <c r="A19" s="129"/>
      <c r="B19" s="134"/>
      <c r="C19" s="134"/>
      <c r="D19" s="134"/>
      <c r="E19" s="134"/>
      <c r="G19" s="132"/>
      <c r="H19" s="133"/>
      <c r="I19" s="133"/>
      <c r="J19" s="133"/>
      <c r="K19" s="133"/>
      <c r="L19" s="133"/>
      <c r="M19" s="133"/>
      <c r="N19" s="133"/>
      <c r="O19" s="128"/>
      <c r="P19" s="128"/>
    </row>
    <row r="20" spans="1:16" x14ac:dyDescent="0.2">
      <c r="A20" s="129"/>
      <c r="B20" s="130"/>
      <c r="C20" s="130"/>
      <c r="D20" s="130"/>
      <c r="E20" s="130"/>
      <c r="G20" s="132"/>
      <c r="H20" s="133"/>
      <c r="I20" s="133"/>
      <c r="J20" s="133"/>
      <c r="K20" s="133"/>
      <c r="L20" s="133"/>
      <c r="M20" s="133"/>
      <c r="N20" s="133"/>
      <c r="O20" s="128"/>
      <c r="P20" s="128"/>
    </row>
    <row r="21" spans="1:16" x14ac:dyDescent="0.2">
      <c r="A21" s="129"/>
      <c r="B21" s="130"/>
      <c r="C21" s="130"/>
      <c r="D21" s="130"/>
      <c r="E21" s="130"/>
      <c r="G21" s="132"/>
      <c r="H21" s="133"/>
      <c r="I21" s="133"/>
      <c r="J21" s="133"/>
      <c r="K21" s="133"/>
      <c r="L21" s="133"/>
      <c r="M21" s="133"/>
      <c r="N21" s="133"/>
      <c r="O21" s="128"/>
      <c r="P21" s="128"/>
    </row>
    <row r="22" spans="1:16" x14ac:dyDescent="0.2">
      <c r="A22" s="129"/>
      <c r="B22" s="135"/>
      <c r="C22" s="135"/>
      <c r="D22" s="135"/>
      <c r="E22" s="135"/>
      <c r="G22" s="128"/>
      <c r="H22" s="128"/>
      <c r="I22" s="128"/>
      <c r="J22" s="128"/>
      <c r="K22" s="128"/>
      <c r="L22" s="128"/>
      <c r="M22" s="128"/>
      <c r="N22" s="128"/>
      <c r="O22" s="128"/>
      <c r="P22" s="128"/>
    </row>
    <row r="23" spans="1:16" x14ac:dyDescent="0.2">
      <c r="A23" s="129"/>
      <c r="B23" s="136"/>
      <c r="C23" s="136"/>
      <c r="D23" s="136"/>
      <c r="E23" s="136"/>
      <c r="G23" s="128"/>
      <c r="H23" s="128"/>
      <c r="I23" s="128"/>
      <c r="J23" s="128"/>
      <c r="K23" s="128"/>
      <c r="L23" s="128"/>
      <c r="M23" s="128"/>
      <c r="N23" s="128"/>
      <c r="O23" s="128"/>
      <c r="P23" s="128"/>
    </row>
    <row r="24" spans="1:16" x14ac:dyDescent="0.2">
      <c r="A24" s="129"/>
    </row>
    <row r="25" spans="1:16" x14ac:dyDescent="0.2">
      <c r="A25" s="129"/>
    </row>
    <row r="26" spans="1:16" x14ac:dyDescent="0.2">
      <c r="A26" s="129"/>
    </row>
    <row r="27" spans="1:16" x14ac:dyDescent="0.2">
      <c r="A27" s="129"/>
    </row>
    <row r="28" spans="1:16" x14ac:dyDescent="0.2">
      <c r="A28" s="129"/>
    </row>
    <row r="29" spans="1:16" x14ac:dyDescent="0.2">
      <c r="A29" s="129"/>
    </row>
    <row r="30" spans="1:16" x14ac:dyDescent="0.2">
      <c r="A30" s="129"/>
    </row>
    <row r="31" spans="1:16" x14ac:dyDescent="0.2">
      <c r="A31" s="129"/>
    </row>
    <row r="32" spans="1:16" x14ac:dyDescent="0.2">
      <c r="A32" s="129"/>
    </row>
    <row r="33" spans="1:1" x14ac:dyDescent="0.2">
      <c r="A33" s="129"/>
    </row>
    <row r="34" spans="1:1" x14ac:dyDescent="0.2">
      <c r="A34" s="129"/>
    </row>
    <row r="35" spans="1:1" x14ac:dyDescent="0.2">
      <c r="A35" s="129"/>
    </row>
    <row r="36" spans="1:1" x14ac:dyDescent="0.2">
      <c r="A36" s="129"/>
    </row>
    <row r="37" spans="1:1" x14ac:dyDescent="0.2">
      <c r="A37" s="129"/>
    </row>
    <row r="38" spans="1:1" x14ac:dyDescent="0.2">
      <c r="A38" s="129"/>
    </row>
    <row r="39" spans="1:1" x14ac:dyDescent="0.2">
      <c r="A39" s="129"/>
    </row>
    <row r="40" spans="1:1" x14ac:dyDescent="0.2">
      <c r="A40" s="129"/>
    </row>
    <row r="41" spans="1:1" x14ac:dyDescent="0.2">
      <c r="A41" s="129"/>
    </row>
    <row r="42" spans="1:1" x14ac:dyDescent="0.2">
      <c r="A42" s="129"/>
    </row>
    <row r="43" spans="1:1" x14ac:dyDescent="0.2">
      <c r="A43" s="129"/>
    </row>
    <row r="44" spans="1:1" x14ac:dyDescent="0.2">
      <c r="A44" s="129"/>
    </row>
    <row r="45" spans="1:1" x14ac:dyDescent="0.2">
      <c r="A45" s="129"/>
    </row>
    <row r="46" spans="1:1" x14ac:dyDescent="0.2">
      <c r="A46" s="129"/>
    </row>
    <row r="47" spans="1:1" x14ac:dyDescent="0.2">
      <c r="A47" s="129"/>
    </row>
    <row r="48" spans="1:1" x14ac:dyDescent="0.2">
      <c r="A48" s="129"/>
    </row>
  </sheetData>
  <mergeCells count="1">
    <mergeCell ref="A1: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O37"/>
  <sheetViews>
    <sheetView topLeftCell="A10" zoomScale="85" zoomScaleNormal="85" workbookViewId="0">
      <selection sqref="A1:L3"/>
    </sheetView>
  </sheetViews>
  <sheetFormatPr defaultRowHeight="15" x14ac:dyDescent="0.25"/>
  <cols>
    <col min="1" max="1" width="9.140625" style="49"/>
    <col min="2" max="2" width="15.28515625" style="49" bestFit="1" customWidth="1"/>
    <col min="3" max="3" width="11.28515625" style="49" customWidth="1"/>
    <col min="4" max="4" width="16.42578125" style="49" bestFit="1" customWidth="1"/>
    <col min="5" max="5" width="15.28515625" style="49" customWidth="1"/>
    <col min="6" max="6" width="21.140625" style="49" customWidth="1"/>
    <col min="7" max="7" width="21.85546875" style="49" customWidth="1"/>
    <col min="8" max="8" width="14.7109375" style="49" customWidth="1"/>
    <col min="9" max="16384" width="9.140625" style="49"/>
  </cols>
  <sheetData>
    <row r="1" spans="1:15" x14ac:dyDescent="0.25">
      <c r="A1" s="146" t="s">
        <v>110</v>
      </c>
      <c r="B1" s="146"/>
      <c r="C1" s="146"/>
      <c r="D1" s="146"/>
      <c r="E1" s="146"/>
      <c r="F1" s="146"/>
      <c r="G1" s="146"/>
      <c r="H1" s="146"/>
      <c r="I1" s="146"/>
      <c r="J1" s="146"/>
      <c r="K1" s="146"/>
      <c r="L1" s="146"/>
    </row>
    <row r="2" spans="1:15" x14ac:dyDescent="0.25">
      <c r="A2" s="146"/>
      <c r="B2" s="146"/>
      <c r="C2" s="146"/>
      <c r="D2" s="146"/>
      <c r="E2" s="146"/>
      <c r="F2" s="146"/>
      <c r="G2" s="146"/>
      <c r="H2" s="146"/>
      <c r="I2" s="146"/>
      <c r="J2" s="146"/>
      <c r="K2" s="146"/>
      <c r="L2" s="146"/>
    </row>
    <row r="3" spans="1:15" ht="48" customHeight="1" x14ac:dyDescent="0.25">
      <c r="A3" s="146"/>
      <c r="B3" s="146"/>
      <c r="C3" s="146"/>
      <c r="D3" s="146"/>
      <c r="E3" s="146"/>
      <c r="F3" s="146"/>
      <c r="G3" s="146"/>
      <c r="H3" s="146"/>
      <c r="I3" s="146"/>
      <c r="J3" s="146"/>
      <c r="K3" s="146"/>
      <c r="L3" s="146"/>
    </row>
    <row r="4" spans="1:15" ht="15.75" customHeight="1" thickBot="1" x14ac:dyDescent="0.3"/>
    <row r="5" spans="1:15" ht="21.75" thickBot="1" x14ac:dyDescent="0.4">
      <c r="B5" s="74"/>
      <c r="C5" s="170" t="s">
        <v>72</v>
      </c>
      <c r="D5" s="171"/>
      <c r="E5" s="171"/>
      <c r="F5" s="171"/>
      <c r="G5" s="171"/>
      <c r="H5" s="172"/>
      <c r="I5" s="73"/>
      <c r="J5" s="73"/>
      <c r="K5" s="73"/>
      <c r="L5" s="73"/>
      <c r="M5" s="73"/>
      <c r="N5" s="73"/>
      <c r="O5" s="73"/>
    </row>
    <row r="6" spans="1:15" ht="63.75" thickBot="1" x14ac:dyDescent="0.3">
      <c r="C6" s="72" t="s">
        <v>71</v>
      </c>
      <c r="D6" s="71" t="s">
        <v>70</v>
      </c>
      <c r="E6" s="71" t="s">
        <v>69</v>
      </c>
      <c r="F6" s="71" t="s">
        <v>68</v>
      </c>
      <c r="G6" s="71" t="s">
        <v>67</v>
      </c>
      <c r="H6" s="70" t="s">
        <v>66</v>
      </c>
      <c r="I6" s="69"/>
      <c r="J6" s="69"/>
    </row>
    <row r="7" spans="1:15" ht="15.75" x14ac:dyDescent="0.25">
      <c r="A7" s="173" t="s">
        <v>65</v>
      </c>
      <c r="B7" s="66" t="s">
        <v>59</v>
      </c>
      <c r="C7" s="67">
        <v>5</v>
      </c>
      <c r="D7" s="66">
        <v>8</v>
      </c>
      <c r="E7" s="66">
        <v>5</v>
      </c>
      <c r="F7" s="66">
        <v>3</v>
      </c>
      <c r="G7" s="66">
        <v>7</v>
      </c>
      <c r="H7" s="65">
        <v>3</v>
      </c>
    </row>
    <row r="8" spans="1:15" ht="15.75" x14ac:dyDescent="0.25">
      <c r="A8" s="174"/>
      <c r="B8" s="63" t="s">
        <v>58</v>
      </c>
      <c r="C8" s="64">
        <v>5</v>
      </c>
      <c r="D8" s="63">
        <v>3</v>
      </c>
      <c r="E8" s="63">
        <v>4</v>
      </c>
      <c r="F8" s="63">
        <v>3</v>
      </c>
      <c r="G8" s="63">
        <v>6</v>
      </c>
      <c r="H8" s="62">
        <v>2</v>
      </c>
    </row>
    <row r="9" spans="1:15" ht="15.75" x14ac:dyDescent="0.25">
      <c r="A9" s="174"/>
      <c r="B9" s="63" t="s">
        <v>57</v>
      </c>
      <c r="C9" s="64">
        <v>5</v>
      </c>
      <c r="D9" s="63">
        <v>8</v>
      </c>
      <c r="E9" s="63">
        <v>5</v>
      </c>
      <c r="F9" s="63">
        <v>3</v>
      </c>
      <c r="G9" s="63">
        <v>4</v>
      </c>
      <c r="H9" s="62">
        <v>3</v>
      </c>
    </row>
    <row r="10" spans="1:15" ht="16.5" thickBot="1" x14ac:dyDescent="0.3">
      <c r="A10" s="175"/>
      <c r="B10" s="60" t="s">
        <v>56</v>
      </c>
      <c r="C10" s="61">
        <v>5</v>
      </c>
      <c r="D10" s="60">
        <v>7</v>
      </c>
      <c r="E10" s="60">
        <v>4</v>
      </c>
      <c r="F10" s="60">
        <v>3</v>
      </c>
      <c r="G10" s="60">
        <v>5</v>
      </c>
      <c r="H10" s="59">
        <v>3</v>
      </c>
    </row>
    <row r="11" spans="1:15" ht="18" thickBot="1" x14ac:dyDescent="0.35">
      <c r="A11" s="176" t="s">
        <v>64</v>
      </c>
      <c r="B11" s="177"/>
      <c r="C11" s="68">
        <f t="shared" ref="C11:H11" si="0">AVERAGE(C7:C10)</f>
        <v>5</v>
      </c>
      <c r="D11" s="58">
        <f t="shared" si="0"/>
        <v>6.5</v>
      </c>
      <c r="E11" s="58">
        <f t="shared" si="0"/>
        <v>4.5</v>
      </c>
      <c r="F11" s="58">
        <f t="shared" si="0"/>
        <v>3</v>
      </c>
      <c r="G11" s="58">
        <f t="shared" si="0"/>
        <v>5.5</v>
      </c>
      <c r="H11" s="57">
        <f t="shared" si="0"/>
        <v>2.75</v>
      </c>
    </row>
    <row r="12" spans="1:15" ht="15.75" x14ac:dyDescent="0.25">
      <c r="A12" s="173" t="s">
        <v>63</v>
      </c>
      <c r="B12" s="66" t="s">
        <v>59</v>
      </c>
      <c r="C12" s="67">
        <v>5</v>
      </c>
      <c r="D12" s="66">
        <v>5</v>
      </c>
      <c r="E12" s="66">
        <v>5</v>
      </c>
      <c r="F12" s="66">
        <v>5</v>
      </c>
      <c r="G12" s="66">
        <v>6</v>
      </c>
      <c r="H12" s="65">
        <v>3</v>
      </c>
    </row>
    <row r="13" spans="1:15" ht="15.75" x14ac:dyDescent="0.25">
      <c r="A13" s="174"/>
      <c r="B13" s="63" t="s">
        <v>58</v>
      </c>
      <c r="C13" s="64">
        <v>5</v>
      </c>
      <c r="D13" s="63">
        <v>6</v>
      </c>
      <c r="E13" s="63">
        <v>3</v>
      </c>
      <c r="F13" s="63">
        <v>2</v>
      </c>
      <c r="G13" s="63">
        <v>4</v>
      </c>
      <c r="H13" s="62">
        <v>2</v>
      </c>
    </row>
    <row r="14" spans="1:15" ht="15.75" x14ac:dyDescent="0.25">
      <c r="A14" s="174"/>
      <c r="B14" s="63" t="s">
        <v>57</v>
      </c>
      <c r="C14" s="64">
        <v>5</v>
      </c>
      <c r="D14" s="63">
        <v>10</v>
      </c>
      <c r="E14" s="63">
        <v>4</v>
      </c>
      <c r="F14" s="63">
        <v>4</v>
      </c>
      <c r="G14" s="63">
        <v>7</v>
      </c>
      <c r="H14" s="62">
        <v>3</v>
      </c>
    </row>
    <row r="15" spans="1:15" ht="16.5" thickBot="1" x14ac:dyDescent="0.3">
      <c r="A15" s="175"/>
      <c r="B15" s="60" t="s">
        <v>56</v>
      </c>
      <c r="C15" s="61">
        <v>5</v>
      </c>
      <c r="D15" s="60">
        <v>2</v>
      </c>
      <c r="E15" s="60">
        <v>3</v>
      </c>
      <c r="F15" s="60">
        <v>1</v>
      </c>
      <c r="G15" s="60">
        <v>1</v>
      </c>
      <c r="H15" s="59">
        <v>2</v>
      </c>
    </row>
    <row r="16" spans="1:15" ht="18" thickBot="1" x14ac:dyDescent="0.35">
      <c r="A16" s="176" t="s">
        <v>62</v>
      </c>
      <c r="B16" s="177"/>
      <c r="C16" s="58">
        <f t="shared" ref="C16:H16" si="1">AVERAGE(C12:C15)</f>
        <v>5</v>
      </c>
      <c r="D16" s="58">
        <f t="shared" si="1"/>
        <v>5.75</v>
      </c>
      <c r="E16" s="58">
        <f t="shared" si="1"/>
        <v>3.75</v>
      </c>
      <c r="F16" s="58">
        <f t="shared" si="1"/>
        <v>3</v>
      </c>
      <c r="G16" s="58">
        <f t="shared" si="1"/>
        <v>4.5</v>
      </c>
      <c r="H16" s="57">
        <f t="shared" si="1"/>
        <v>2.5</v>
      </c>
    </row>
    <row r="17" spans="1:8" ht="18" thickBot="1" x14ac:dyDescent="0.35">
      <c r="A17" s="81"/>
      <c r="B17" s="81"/>
      <c r="C17" s="80"/>
      <c r="D17" s="80"/>
      <c r="E17" s="80"/>
      <c r="F17" s="80"/>
      <c r="G17" s="80"/>
      <c r="H17" s="80"/>
    </row>
    <row r="18" spans="1:8" ht="21.75" thickBot="1" x14ac:dyDescent="0.4">
      <c r="C18" s="179" t="s">
        <v>78</v>
      </c>
      <c r="D18" s="180"/>
      <c r="E18" s="180"/>
      <c r="F18" s="180"/>
      <c r="G18" s="180"/>
      <c r="H18" s="181"/>
    </row>
    <row r="19" spans="1:8" ht="18" thickBot="1" x14ac:dyDescent="0.35">
      <c r="A19" s="77"/>
      <c r="B19" s="56" t="s">
        <v>58</v>
      </c>
      <c r="C19" s="79">
        <f t="shared" ref="C19:H19" si="2">_xlfn.STDEV.P(C$7:C$10)/C11</f>
        <v>0</v>
      </c>
      <c r="D19" s="79">
        <f t="shared" si="2"/>
        <v>0.31716197120135853</v>
      </c>
      <c r="E19" s="79">
        <f t="shared" si="2"/>
        <v>0.1111111111111111</v>
      </c>
      <c r="F19" s="79">
        <f t="shared" si="2"/>
        <v>0</v>
      </c>
      <c r="G19" s="79">
        <f t="shared" si="2"/>
        <v>0.20327890704543544</v>
      </c>
      <c r="H19" s="78">
        <f t="shared" si="2"/>
        <v>0.15745916432444337</v>
      </c>
    </row>
    <row r="20" spans="1:8" ht="18" thickBot="1" x14ac:dyDescent="0.35">
      <c r="A20" s="77"/>
      <c r="B20" s="52" t="s">
        <v>77</v>
      </c>
      <c r="C20" s="76">
        <f t="shared" ref="C20:H20" si="3">_xlfn.STDEV.P(C12:C15)/C16</f>
        <v>0</v>
      </c>
      <c r="D20" s="76">
        <f t="shared" si="3"/>
        <v>0.49763144096780859</v>
      </c>
      <c r="E20" s="76">
        <f t="shared" si="3"/>
        <v>0.22110831935702666</v>
      </c>
      <c r="F20" s="76">
        <f t="shared" si="3"/>
        <v>0.52704627669472992</v>
      </c>
      <c r="G20" s="76">
        <f t="shared" si="3"/>
        <v>0.50917507721731559</v>
      </c>
      <c r="H20" s="75">
        <f t="shared" si="3"/>
        <v>0.2</v>
      </c>
    </row>
    <row r="21" spans="1:8" ht="15.75" thickBot="1" x14ac:dyDescent="0.3"/>
    <row r="22" spans="1:8" ht="21.75" thickBot="1" x14ac:dyDescent="0.4">
      <c r="C22" s="179" t="s">
        <v>61</v>
      </c>
      <c r="D22" s="180"/>
      <c r="E22" s="180"/>
      <c r="F22" s="180"/>
      <c r="G22" s="180"/>
      <c r="H22" s="181"/>
    </row>
    <row r="23" spans="1:8" ht="16.5" thickBot="1" x14ac:dyDescent="0.3">
      <c r="B23" s="56" t="s">
        <v>59</v>
      </c>
      <c r="C23" s="54">
        <f>(C7/C$11)-1</f>
        <v>0</v>
      </c>
      <c r="D23" s="54">
        <f t="shared" ref="D23:H23" si="4">(D7/D$11)-1</f>
        <v>0.23076923076923084</v>
      </c>
      <c r="E23" s="54">
        <f t="shared" si="4"/>
        <v>0.11111111111111116</v>
      </c>
      <c r="F23" s="54">
        <f t="shared" si="4"/>
        <v>0</v>
      </c>
      <c r="G23" s="54">
        <f t="shared" si="4"/>
        <v>0.27272727272727271</v>
      </c>
      <c r="H23" s="53">
        <f t="shared" si="4"/>
        <v>9.0909090909090828E-2</v>
      </c>
    </row>
    <row r="24" spans="1:8" ht="16.5" thickBot="1" x14ac:dyDescent="0.3">
      <c r="B24" s="55" t="s">
        <v>58</v>
      </c>
      <c r="C24" s="54">
        <f t="shared" ref="C24:H26" si="5">(C8/C$11)-1</f>
        <v>0</v>
      </c>
      <c r="D24" s="54">
        <f t="shared" ref="D24:H24" si="6">(D8/D$11)-1</f>
        <v>-0.53846153846153844</v>
      </c>
      <c r="E24" s="54">
        <f t="shared" si="6"/>
        <v>-0.11111111111111116</v>
      </c>
      <c r="F24" s="54">
        <f t="shared" si="6"/>
        <v>0</v>
      </c>
      <c r="G24" s="54">
        <f t="shared" si="6"/>
        <v>9.0909090909090828E-2</v>
      </c>
      <c r="H24" s="53">
        <f t="shared" si="6"/>
        <v>-0.27272727272727271</v>
      </c>
    </row>
    <row r="25" spans="1:8" ht="16.5" thickBot="1" x14ac:dyDescent="0.3">
      <c r="B25" s="55" t="s">
        <v>57</v>
      </c>
      <c r="C25" s="54">
        <f t="shared" si="5"/>
        <v>0</v>
      </c>
      <c r="D25" s="54">
        <f t="shared" si="5"/>
        <v>0.23076923076923084</v>
      </c>
      <c r="E25" s="54">
        <f t="shared" si="5"/>
        <v>0.11111111111111116</v>
      </c>
      <c r="F25" s="54">
        <f t="shared" si="5"/>
        <v>0</v>
      </c>
      <c r="G25" s="54">
        <f t="shared" si="5"/>
        <v>-0.27272727272727271</v>
      </c>
      <c r="H25" s="53">
        <f t="shared" si="5"/>
        <v>9.0909090909090828E-2</v>
      </c>
    </row>
    <row r="26" spans="1:8" ht="16.5" thickBot="1" x14ac:dyDescent="0.3">
      <c r="B26" s="52" t="s">
        <v>56</v>
      </c>
      <c r="C26" s="51">
        <f t="shared" si="5"/>
        <v>0</v>
      </c>
      <c r="D26" s="51">
        <f t="shared" si="5"/>
        <v>7.6923076923076872E-2</v>
      </c>
      <c r="E26" s="51">
        <f t="shared" si="5"/>
        <v>-0.11111111111111116</v>
      </c>
      <c r="F26" s="51">
        <f t="shared" si="5"/>
        <v>0</v>
      </c>
      <c r="G26" s="51">
        <f t="shared" si="5"/>
        <v>-9.0909090909090939E-2</v>
      </c>
      <c r="H26" s="50">
        <f t="shared" si="5"/>
        <v>9.0909090909090828E-2</v>
      </c>
    </row>
    <row r="27" spans="1:8" ht="15.75" thickBot="1" x14ac:dyDescent="0.3"/>
    <row r="28" spans="1:8" ht="21.75" thickBot="1" x14ac:dyDescent="0.4">
      <c r="C28" s="179" t="s">
        <v>60</v>
      </c>
      <c r="D28" s="180"/>
      <c r="E28" s="180"/>
      <c r="F28" s="180"/>
      <c r="G28" s="180"/>
      <c r="H28" s="181"/>
    </row>
    <row r="29" spans="1:8" ht="16.5" thickBot="1" x14ac:dyDescent="0.3">
      <c r="B29" s="56" t="s">
        <v>59</v>
      </c>
      <c r="C29" s="54">
        <f>(C12/C$16)-1</f>
        <v>0</v>
      </c>
      <c r="D29" s="54">
        <f t="shared" ref="D29:H29" si="7">(D12/D$16)-1</f>
        <v>-0.13043478260869568</v>
      </c>
      <c r="E29" s="54">
        <f t="shared" si="7"/>
        <v>0.33333333333333326</v>
      </c>
      <c r="F29" s="54">
        <f t="shared" si="7"/>
        <v>0.66666666666666674</v>
      </c>
      <c r="G29" s="54">
        <f t="shared" si="7"/>
        <v>0.33333333333333326</v>
      </c>
      <c r="H29" s="53">
        <f t="shared" si="7"/>
        <v>0.19999999999999996</v>
      </c>
    </row>
    <row r="30" spans="1:8" ht="16.5" thickBot="1" x14ac:dyDescent="0.3">
      <c r="B30" s="55" t="s">
        <v>58</v>
      </c>
      <c r="C30" s="54">
        <f t="shared" ref="C30:H32" si="8">(C13/C$16)-1</f>
        <v>0</v>
      </c>
      <c r="D30" s="54">
        <f t="shared" si="8"/>
        <v>4.3478260869565188E-2</v>
      </c>
      <c r="E30" s="54">
        <f t="shared" si="8"/>
        <v>-0.19999999999999996</v>
      </c>
      <c r="F30" s="54">
        <f t="shared" si="8"/>
        <v>-0.33333333333333337</v>
      </c>
      <c r="G30" s="54">
        <f t="shared" si="8"/>
        <v>-0.11111111111111116</v>
      </c>
      <c r="H30" s="53">
        <f t="shared" si="8"/>
        <v>-0.19999999999999996</v>
      </c>
    </row>
    <row r="31" spans="1:8" ht="16.5" thickBot="1" x14ac:dyDescent="0.3">
      <c r="B31" s="55" t="s">
        <v>57</v>
      </c>
      <c r="C31" s="54">
        <f t="shared" si="8"/>
        <v>0</v>
      </c>
      <c r="D31" s="54">
        <f t="shared" si="8"/>
        <v>0.73913043478260865</v>
      </c>
      <c r="E31" s="54">
        <f t="shared" si="8"/>
        <v>6.6666666666666652E-2</v>
      </c>
      <c r="F31" s="54">
        <f t="shared" si="8"/>
        <v>0.33333333333333326</v>
      </c>
      <c r="G31" s="54">
        <f t="shared" si="8"/>
        <v>0.55555555555555558</v>
      </c>
      <c r="H31" s="53">
        <f t="shared" si="8"/>
        <v>0.19999999999999996</v>
      </c>
    </row>
    <row r="32" spans="1:8" ht="16.5" thickBot="1" x14ac:dyDescent="0.3">
      <c r="B32" s="52" t="s">
        <v>56</v>
      </c>
      <c r="C32" s="51">
        <f t="shared" si="8"/>
        <v>0</v>
      </c>
      <c r="D32" s="51">
        <f t="shared" si="8"/>
        <v>-0.65217391304347827</v>
      </c>
      <c r="E32" s="51">
        <f t="shared" si="8"/>
        <v>-0.19999999999999996</v>
      </c>
      <c r="F32" s="51">
        <f t="shared" si="8"/>
        <v>-0.66666666666666674</v>
      </c>
      <c r="G32" s="51">
        <f t="shared" si="8"/>
        <v>-0.77777777777777779</v>
      </c>
      <c r="H32" s="50">
        <f t="shared" si="8"/>
        <v>-0.19999999999999996</v>
      </c>
    </row>
    <row r="33" spans="1:8" x14ac:dyDescent="0.25">
      <c r="A33" s="49" t="s">
        <v>76</v>
      </c>
      <c r="B33" s="49" t="s">
        <v>75</v>
      </c>
    </row>
    <row r="34" spans="1:8" ht="15" customHeight="1" x14ac:dyDescent="0.25">
      <c r="B34" s="178" t="s">
        <v>74</v>
      </c>
      <c r="C34" s="178"/>
      <c r="D34" s="178"/>
      <c r="E34" s="178"/>
      <c r="F34" s="178"/>
      <c r="G34" s="178"/>
      <c r="H34" s="178"/>
    </row>
    <row r="35" spans="1:8" x14ac:dyDescent="0.25">
      <c r="B35" s="178"/>
      <c r="C35" s="178"/>
      <c r="D35" s="178"/>
      <c r="E35" s="178"/>
      <c r="F35" s="178"/>
      <c r="G35" s="178"/>
      <c r="H35" s="178"/>
    </row>
    <row r="36" spans="1:8" x14ac:dyDescent="0.25">
      <c r="B36" s="178"/>
      <c r="C36" s="178"/>
      <c r="D36" s="178"/>
      <c r="E36" s="178"/>
      <c r="F36" s="178"/>
      <c r="G36" s="178"/>
      <c r="H36" s="178"/>
    </row>
    <row r="37" spans="1:8" x14ac:dyDescent="0.25">
      <c r="B37" s="49" t="s">
        <v>73</v>
      </c>
    </row>
  </sheetData>
  <mergeCells count="10">
    <mergeCell ref="A1:L3"/>
    <mergeCell ref="C5:H5"/>
    <mergeCell ref="A12:A15"/>
    <mergeCell ref="A16:B16"/>
    <mergeCell ref="B34:H36"/>
    <mergeCell ref="C22:H22"/>
    <mergeCell ref="C28:H28"/>
    <mergeCell ref="C18:H18"/>
    <mergeCell ref="A7:A10"/>
    <mergeCell ref="A11:B11"/>
  </mergeCells>
  <conditionalFormatting sqref="C23:H26">
    <cfRule type="colorScale" priority="2">
      <colorScale>
        <cfvo type="min"/>
        <cfvo type="percentile" val="50"/>
        <cfvo type="max"/>
        <color rgb="FFF8696B"/>
        <color rgb="FFFFEB84"/>
        <color rgb="FF63BE7B"/>
      </colorScale>
    </cfRule>
  </conditionalFormatting>
  <conditionalFormatting sqref="C29:H3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48"/>
  <sheetViews>
    <sheetView zoomScale="85" zoomScaleNormal="85" workbookViewId="0">
      <selection sqref="A1:I3"/>
    </sheetView>
  </sheetViews>
  <sheetFormatPr defaultRowHeight="12.75" x14ac:dyDescent="0.2"/>
  <cols>
    <col min="2" max="2" width="13.7109375" bestFit="1" customWidth="1"/>
    <col min="3" max="3" width="12.5703125" customWidth="1"/>
    <col min="4" max="5" width="14.140625" bestFit="1" customWidth="1"/>
    <col min="7" max="7" width="16.5703125" bestFit="1" customWidth="1"/>
    <col min="8" max="8" width="9.28515625" bestFit="1" customWidth="1"/>
    <col min="9" max="9" width="16.5703125" bestFit="1" customWidth="1"/>
    <col min="10" max="10" width="6.140625" bestFit="1" customWidth="1"/>
    <col min="11" max="11" width="16.5703125" bestFit="1" customWidth="1"/>
    <col min="12" max="12" width="5.140625" bestFit="1" customWidth="1"/>
    <col min="13" max="13" width="16.5703125" bestFit="1" customWidth="1"/>
    <col min="14" max="14" width="5.140625" bestFit="1" customWidth="1"/>
  </cols>
  <sheetData>
    <row r="1" spans="1:14" ht="12.75" customHeight="1" x14ac:dyDescent="0.2">
      <c r="A1" s="146" t="s">
        <v>131</v>
      </c>
      <c r="B1" s="146"/>
      <c r="C1" s="146"/>
      <c r="D1" s="146"/>
      <c r="E1" s="146"/>
      <c r="F1" s="146"/>
      <c r="G1" s="146"/>
      <c r="H1" s="146"/>
      <c r="I1" s="146"/>
    </row>
    <row r="2" spans="1:14" ht="12.75" customHeight="1" x14ac:dyDescent="0.2">
      <c r="A2" s="146"/>
      <c r="B2" s="146"/>
      <c r="C2" s="146"/>
      <c r="D2" s="146"/>
      <c r="E2" s="146"/>
      <c r="F2" s="146"/>
      <c r="G2" s="146"/>
      <c r="H2" s="146"/>
      <c r="I2" s="146"/>
    </row>
    <row r="3" spans="1:14" ht="68.25" customHeight="1" x14ac:dyDescent="0.2">
      <c r="A3" s="146"/>
      <c r="B3" s="146"/>
      <c r="C3" s="146"/>
      <c r="D3" s="146"/>
      <c r="E3" s="146"/>
      <c r="F3" s="146"/>
      <c r="G3" s="146"/>
      <c r="H3" s="146"/>
      <c r="I3" s="146"/>
    </row>
    <row r="4" spans="1:14" ht="12.75" customHeight="1" x14ac:dyDescent="0.2"/>
    <row r="5" spans="1:14" ht="30.75" thickBot="1" x14ac:dyDescent="0.3">
      <c r="A5" s="2" t="s">
        <v>0</v>
      </c>
      <c r="B5" s="82" t="s">
        <v>81</v>
      </c>
      <c r="C5" s="82" t="s">
        <v>82</v>
      </c>
      <c r="D5" s="9" t="s">
        <v>83</v>
      </c>
      <c r="E5" s="9" t="s">
        <v>96</v>
      </c>
    </row>
    <row r="6" spans="1:14" x14ac:dyDescent="0.2">
      <c r="A6" s="83" t="s">
        <v>84</v>
      </c>
      <c r="B6" s="1">
        <v>450</v>
      </c>
      <c r="C6" s="1">
        <f>B6+25</f>
        <v>475</v>
      </c>
      <c r="D6" s="1">
        <f>C6/0.9</f>
        <v>527.77777777777771</v>
      </c>
      <c r="E6" s="1">
        <f>D6*1.01</f>
        <v>533.05555555555554</v>
      </c>
      <c r="G6" s="99" t="s">
        <v>81</v>
      </c>
      <c r="H6" s="99"/>
      <c r="I6" s="99" t="s">
        <v>82</v>
      </c>
      <c r="J6" s="99"/>
      <c r="K6" s="99" t="s">
        <v>83</v>
      </c>
      <c r="L6" s="99"/>
      <c r="M6" s="99" t="s">
        <v>96</v>
      </c>
      <c r="N6" s="99"/>
    </row>
    <row r="7" spans="1:14" x14ac:dyDescent="0.2">
      <c r="A7" s="83" t="s">
        <v>85</v>
      </c>
      <c r="B7" s="1">
        <v>520</v>
      </c>
      <c r="C7" s="1">
        <v>9</v>
      </c>
      <c r="D7" s="1">
        <v>647</v>
      </c>
      <c r="E7" s="1">
        <f t="shared" ref="E7:E17" si="0">D7*1.01</f>
        <v>653.47</v>
      </c>
      <c r="G7" s="7"/>
      <c r="H7" s="7"/>
      <c r="I7" s="7"/>
      <c r="J7" s="7"/>
      <c r="K7" s="7"/>
      <c r="L7" s="7"/>
      <c r="M7" s="7"/>
      <c r="N7" s="7"/>
    </row>
    <row r="8" spans="1:14" x14ac:dyDescent="0.2">
      <c r="A8" s="83" t="s">
        <v>86</v>
      </c>
      <c r="B8" s="1">
        <v>507</v>
      </c>
      <c r="C8" s="1">
        <f t="shared" ref="C8:C17" si="1">B8+25</f>
        <v>532</v>
      </c>
      <c r="D8" s="1">
        <f t="shared" ref="D8:D17" si="2">C8/0.9</f>
        <v>591.11111111111109</v>
      </c>
      <c r="E8" s="1">
        <f t="shared" si="0"/>
        <v>597.02222222222224</v>
      </c>
      <c r="G8" s="7" t="s">
        <v>34</v>
      </c>
      <c r="H8" s="85">
        <v>1484.5833333333333</v>
      </c>
      <c r="I8" s="85" t="s">
        <v>34</v>
      </c>
      <c r="J8" s="85">
        <v>505.08333333333331</v>
      </c>
      <c r="K8" s="85" t="s">
        <v>34</v>
      </c>
      <c r="L8" s="85">
        <v>614.28703703703695</v>
      </c>
      <c r="M8" s="85" t="s">
        <v>34</v>
      </c>
      <c r="N8" s="85">
        <v>620.42990740740743</v>
      </c>
    </row>
    <row r="9" spans="1:14" x14ac:dyDescent="0.2">
      <c r="A9" s="83" t="s">
        <v>87</v>
      </c>
      <c r="B9" s="1">
        <v>600</v>
      </c>
      <c r="C9" s="1">
        <f t="shared" si="1"/>
        <v>625</v>
      </c>
      <c r="D9" s="1">
        <f t="shared" si="2"/>
        <v>694.44444444444446</v>
      </c>
      <c r="E9" s="1">
        <f t="shared" si="0"/>
        <v>701.38888888888891</v>
      </c>
      <c r="G9" s="7" t="s">
        <v>35</v>
      </c>
      <c r="H9" s="85">
        <v>956.09464836982249</v>
      </c>
      <c r="I9" s="85" t="s">
        <v>35</v>
      </c>
      <c r="J9" s="85">
        <v>48.282071823772839</v>
      </c>
      <c r="K9" s="85" t="s">
        <v>35</v>
      </c>
      <c r="L9" s="85">
        <v>19.387180992058077</v>
      </c>
      <c r="M9" s="85" t="s">
        <v>35</v>
      </c>
      <c r="N9" s="85">
        <v>19.581052801978288</v>
      </c>
    </row>
    <row r="10" spans="1:14" x14ac:dyDescent="0.2">
      <c r="A10" s="83" t="s">
        <v>88</v>
      </c>
      <c r="B10" s="1">
        <v>625</v>
      </c>
      <c r="C10" s="1">
        <f t="shared" si="1"/>
        <v>650</v>
      </c>
      <c r="D10" s="1">
        <f t="shared" si="2"/>
        <v>722.22222222222217</v>
      </c>
      <c r="E10" s="1">
        <f t="shared" si="0"/>
        <v>729.44444444444434</v>
      </c>
      <c r="G10" s="7" t="s">
        <v>36</v>
      </c>
      <c r="H10" s="85">
        <v>522.5</v>
      </c>
      <c r="I10" s="85" t="s">
        <v>36</v>
      </c>
      <c r="J10" s="85">
        <v>528.5</v>
      </c>
      <c r="K10" s="85" t="s">
        <v>36</v>
      </c>
      <c r="L10" s="85">
        <v>601.11111111111109</v>
      </c>
      <c r="M10" s="85" t="s">
        <v>36</v>
      </c>
      <c r="N10" s="85">
        <v>607.12222222222226</v>
      </c>
    </row>
    <row r="11" spans="1:14" x14ac:dyDescent="0.2">
      <c r="A11" s="83" t="s">
        <v>89</v>
      </c>
      <c r="B11" s="1">
        <v>600</v>
      </c>
      <c r="C11" s="1">
        <f t="shared" si="1"/>
        <v>625</v>
      </c>
      <c r="D11" s="1">
        <f t="shared" si="2"/>
        <v>694.44444444444446</v>
      </c>
      <c r="E11" s="1">
        <f t="shared" si="0"/>
        <v>701.38888888888891</v>
      </c>
      <c r="G11" s="7" t="s">
        <v>37</v>
      </c>
      <c r="H11" s="85">
        <v>450</v>
      </c>
      <c r="I11" s="85" t="s">
        <v>37</v>
      </c>
      <c r="J11" s="85">
        <v>475</v>
      </c>
      <c r="K11" s="85" t="s">
        <v>37</v>
      </c>
      <c r="L11" s="85">
        <v>527.77777777777771</v>
      </c>
      <c r="M11" s="85" t="s">
        <v>37</v>
      </c>
      <c r="N11" s="85">
        <v>533.05555555555554</v>
      </c>
    </row>
    <row r="12" spans="1:14" x14ac:dyDescent="0.2">
      <c r="A12" s="83" t="s">
        <v>90</v>
      </c>
      <c r="B12" s="1">
        <v>475</v>
      </c>
      <c r="C12" s="1">
        <f t="shared" si="1"/>
        <v>500</v>
      </c>
      <c r="D12" s="1">
        <f t="shared" si="2"/>
        <v>555.55555555555554</v>
      </c>
      <c r="E12" s="1">
        <f t="shared" si="0"/>
        <v>561.11111111111109</v>
      </c>
      <c r="G12" s="7" t="s">
        <v>38</v>
      </c>
      <c r="H12" s="85">
        <v>3312.0090156424653</v>
      </c>
      <c r="I12" s="85" t="s">
        <v>38</v>
      </c>
      <c r="J12" s="85">
        <v>167.25400298692855</v>
      </c>
      <c r="K12" s="85" t="s">
        <v>38</v>
      </c>
      <c r="L12" s="85">
        <v>67.159164987556352</v>
      </c>
      <c r="M12" s="85" t="s">
        <v>38</v>
      </c>
      <c r="N12" s="85">
        <v>67.830756637430639</v>
      </c>
    </row>
    <row r="13" spans="1:14" x14ac:dyDescent="0.2">
      <c r="A13" s="83" t="s">
        <v>91</v>
      </c>
      <c r="B13" s="1">
        <v>500</v>
      </c>
      <c r="C13" s="1">
        <f t="shared" si="1"/>
        <v>525</v>
      </c>
      <c r="D13" s="1">
        <f t="shared" si="2"/>
        <v>583.33333333333337</v>
      </c>
      <c r="E13" s="1">
        <f t="shared" si="0"/>
        <v>589.16666666666674</v>
      </c>
      <c r="G13" s="7" t="s">
        <v>39</v>
      </c>
      <c r="H13" s="85">
        <v>10969403.719696971</v>
      </c>
      <c r="I13" s="85" t="s">
        <v>39</v>
      </c>
      <c r="J13" s="85">
        <v>27973.901515151501</v>
      </c>
      <c r="K13" s="85" t="s">
        <v>39</v>
      </c>
      <c r="L13" s="85">
        <v>4510.3534418258141</v>
      </c>
      <c r="M13" s="85" t="s">
        <v>39</v>
      </c>
      <c r="N13" s="85">
        <v>4601.0115460063416</v>
      </c>
    </row>
    <row r="14" spans="1:14" x14ac:dyDescent="0.2">
      <c r="A14" s="83" t="s">
        <v>92</v>
      </c>
      <c r="B14" s="1">
        <v>563</v>
      </c>
      <c r="C14" s="1">
        <f t="shared" si="1"/>
        <v>588</v>
      </c>
      <c r="D14" s="1">
        <f t="shared" si="2"/>
        <v>653.33333333333337</v>
      </c>
      <c r="E14" s="1">
        <f t="shared" si="0"/>
        <v>659.86666666666667</v>
      </c>
      <c r="G14" s="7" t="s">
        <v>40</v>
      </c>
      <c r="H14" s="85">
        <v>11.990361653722763</v>
      </c>
      <c r="I14" s="85" t="s">
        <v>40</v>
      </c>
      <c r="J14" s="85">
        <v>8.3451222913604397</v>
      </c>
      <c r="K14" s="85" t="s">
        <v>40</v>
      </c>
      <c r="L14" s="85">
        <v>-1.2942470320684567</v>
      </c>
      <c r="M14" s="85" t="s">
        <v>40</v>
      </c>
      <c r="N14" s="85">
        <v>-1.2942470320684607</v>
      </c>
    </row>
    <row r="15" spans="1:14" x14ac:dyDescent="0.2">
      <c r="A15" s="83" t="s">
        <v>93</v>
      </c>
      <c r="B15" s="1">
        <v>12000</v>
      </c>
      <c r="C15" s="1">
        <v>507</v>
      </c>
      <c r="D15" s="1">
        <f t="shared" si="2"/>
        <v>563.33333333333337</v>
      </c>
      <c r="E15" s="1">
        <f t="shared" si="0"/>
        <v>568.9666666666667</v>
      </c>
      <c r="G15" s="7" t="s">
        <v>41</v>
      </c>
      <c r="H15" s="85">
        <v>3.4621772039417613</v>
      </c>
      <c r="I15" s="85" t="s">
        <v>41</v>
      </c>
      <c r="J15" s="85">
        <v>-2.6804323554633589</v>
      </c>
      <c r="K15" s="85" t="s">
        <v>41</v>
      </c>
      <c r="L15" s="85">
        <v>0.25576459386552836</v>
      </c>
      <c r="M15" s="85" t="s">
        <v>41</v>
      </c>
      <c r="N15" s="85">
        <v>0.25576459386552319</v>
      </c>
    </row>
    <row r="16" spans="1:14" x14ac:dyDescent="0.2">
      <c r="A16" s="83" t="s">
        <v>94</v>
      </c>
      <c r="B16" s="1">
        <v>450</v>
      </c>
      <c r="C16" s="1">
        <f t="shared" si="1"/>
        <v>475</v>
      </c>
      <c r="D16" s="1">
        <f t="shared" si="2"/>
        <v>527.77777777777771</v>
      </c>
      <c r="E16" s="1">
        <f t="shared" si="0"/>
        <v>533.05555555555554</v>
      </c>
      <c r="G16" s="7" t="s">
        <v>42</v>
      </c>
      <c r="H16" s="85">
        <v>11550</v>
      </c>
      <c r="I16" s="85" t="s">
        <v>42</v>
      </c>
      <c r="J16" s="85">
        <v>641</v>
      </c>
      <c r="K16" s="85" t="s">
        <v>42</v>
      </c>
      <c r="L16" s="85">
        <v>194.44444444444446</v>
      </c>
      <c r="M16" s="85" t="s">
        <v>42</v>
      </c>
      <c r="N16" s="85">
        <v>196.3888888888888</v>
      </c>
    </row>
    <row r="17" spans="1:14" x14ac:dyDescent="0.2">
      <c r="A17" s="83" t="s">
        <v>95</v>
      </c>
      <c r="B17" s="1">
        <v>525</v>
      </c>
      <c r="C17" s="1">
        <f t="shared" si="1"/>
        <v>550</v>
      </c>
      <c r="D17" s="1">
        <f t="shared" si="2"/>
        <v>611.11111111111109</v>
      </c>
      <c r="E17" s="1">
        <f t="shared" si="0"/>
        <v>617.22222222222217</v>
      </c>
      <c r="G17" s="7" t="s">
        <v>43</v>
      </c>
      <c r="H17" s="85">
        <v>450</v>
      </c>
      <c r="I17" s="85" t="s">
        <v>43</v>
      </c>
      <c r="J17" s="85">
        <v>9</v>
      </c>
      <c r="K17" s="85" t="s">
        <v>43</v>
      </c>
      <c r="L17" s="85">
        <v>527.77777777777771</v>
      </c>
      <c r="M17" s="85" t="s">
        <v>43</v>
      </c>
      <c r="N17" s="85">
        <v>533.05555555555554</v>
      </c>
    </row>
    <row r="18" spans="1:14" x14ac:dyDescent="0.2">
      <c r="A18" s="3"/>
      <c r="G18" s="7" t="s">
        <v>44</v>
      </c>
      <c r="H18" s="85">
        <v>12000</v>
      </c>
      <c r="I18" s="85" t="s">
        <v>44</v>
      </c>
      <c r="J18" s="85">
        <v>650</v>
      </c>
      <c r="K18" s="85" t="s">
        <v>44</v>
      </c>
      <c r="L18" s="85">
        <v>722.22222222222217</v>
      </c>
      <c r="M18" s="85" t="s">
        <v>44</v>
      </c>
      <c r="N18" s="85">
        <v>729.44444444444434</v>
      </c>
    </row>
    <row r="19" spans="1:14" x14ac:dyDescent="0.2">
      <c r="A19" s="3" t="s">
        <v>108</v>
      </c>
      <c r="B19" s="97">
        <f>AVERAGE(B6:B17)</f>
        <v>1484.5833333333333</v>
      </c>
      <c r="C19" s="97">
        <f t="shared" ref="C19:E19" si="3">AVERAGE(C6:C17)</f>
        <v>505.08333333333331</v>
      </c>
      <c r="D19" s="97">
        <f t="shared" si="3"/>
        <v>614.28703703703695</v>
      </c>
      <c r="E19" s="97">
        <f t="shared" si="3"/>
        <v>620.42990740740743</v>
      </c>
      <c r="G19" s="7" t="s">
        <v>45</v>
      </c>
      <c r="H19" s="85">
        <v>17815</v>
      </c>
      <c r="I19" s="85" t="s">
        <v>45</v>
      </c>
      <c r="J19" s="85">
        <v>6061</v>
      </c>
      <c r="K19" s="85" t="s">
        <v>45</v>
      </c>
      <c r="L19" s="85">
        <v>7371.4444444444434</v>
      </c>
      <c r="M19" s="85" t="s">
        <v>45</v>
      </c>
      <c r="N19" s="85">
        <v>7445.1588888888891</v>
      </c>
    </row>
    <row r="20" spans="1:14" ht="13.5" thickBot="1" x14ac:dyDescent="0.25">
      <c r="A20" s="3" t="s">
        <v>36</v>
      </c>
      <c r="B20" s="1">
        <f>MEDIAN(B6:B17)</f>
        <v>522.5</v>
      </c>
      <c r="C20" s="1">
        <f t="shared" ref="C20:E20" si="4">MEDIAN(C6:C17)</f>
        <v>528.5</v>
      </c>
      <c r="D20" s="1">
        <f t="shared" si="4"/>
        <v>601.11111111111109</v>
      </c>
      <c r="E20" s="1">
        <f t="shared" si="4"/>
        <v>607.12222222222226</v>
      </c>
      <c r="G20" s="8" t="s">
        <v>46</v>
      </c>
      <c r="H20" s="86">
        <v>12</v>
      </c>
      <c r="I20" s="86" t="s">
        <v>46</v>
      </c>
      <c r="J20" s="86">
        <v>12</v>
      </c>
      <c r="K20" s="86" t="s">
        <v>46</v>
      </c>
      <c r="L20" s="86">
        <v>12</v>
      </c>
      <c r="M20" s="86" t="s">
        <v>46</v>
      </c>
      <c r="N20" s="86">
        <v>12</v>
      </c>
    </row>
    <row r="21" spans="1:14" x14ac:dyDescent="0.2">
      <c r="A21" s="3" t="s">
        <v>37</v>
      </c>
      <c r="B21" s="1">
        <f>_xlfn.MODE.MULT(B6:B17)</f>
        <v>450</v>
      </c>
      <c r="C21" s="1">
        <f t="shared" ref="C21:E21" si="5">_xlfn.MODE.MULT(C6:C17)</f>
        <v>475</v>
      </c>
      <c r="D21" s="1">
        <f t="shared" si="5"/>
        <v>527.77777777777771</v>
      </c>
      <c r="E21" s="1">
        <f t="shared" si="5"/>
        <v>533.05555555555554</v>
      </c>
      <c r="G21" s="7"/>
      <c r="H21" s="85"/>
      <c r="I21" s="85"/>
      <c r="J21" s="85"/>
      <c r="K21" s="85"/>
      <c r="L21" s="85"/>
      <c r="M21" s="85"/>
      <c r="N21" s="85"/>
    </row>
    <row r="22" spans="1:14" x14ac:dyDescent="0.2">
      <c r="A22" s="3" t="s">
        <v>109</v>
      </c>
      <c r="B22" s="96">
        <f>_xlfn.STDEV.P(B6:B17)</f>
        <v>3171.0072127094818</v>
      </c>
      <c r="C22" s="96">
        <f>_xlfn.STDEV.P(C6:C17)</f>
        <v>160.13351634044497</v>
      </c>
      <c r="D22" s="96">
        <f>_xlfn.STDEV.P(D6:D17)</f>
        <v>64.300005093366394</v>
      </c>
      <c r="E22" s="96">
        <f>_xlfn.STDEV.P(E6:E17)</f>
        <v>64.943005144299065</v>
      </c>
    </row>
    <row r="23" spans="1:14" x14ac:dyDescent="0.2">
      <c r="A23" s="3" t="s">
        <v>105</v>
      </c>
      <c r="B23" s="98">
        <f>B22/B19</f>
        <v>2.1359577071295979</v>
      </c>
      <c r="C23" s="98">
        <f>C22/C19</f>
        <v>0.31704375451003791</v>
      </c>
      <c r="D23" s="98">
        <f>D22/D19</f>
        <v>0.10467420149953381</v>
      </c>
      <c r="E23" s="98">
        <f>E22/E19</f>
        <v>0.10467420149953219</v>
      </c>
    </row>
    <row r="24" spans="1:14" x14ac:dyDescent="0.2">
      <c r="A24" s="3"/>
    </row>
    <row r="25" spans="1:14" x14ac:dyDescent="0.2">
      <c r="A25" s="3"/>
    </row>
    <row r="26" spans="1:14" x14ac:dyDescent="0.2">
      <c r="A26" s="3"/>
    </row>
    <row r="27" spans="1:14" x14ac:dyDescent="0.2">
      <c r="A27" s="3"/>
    </row>
    <row r="28" spans="1:14" x14ac:dyDescent="0.2">
      <c r="A28" s="3"/>
    </row>
    <row r="29" spans="1:14" x14ac:dyDescent="0.2">
      <c r="A29" s="3"/>
    </row>
    <row r="30" spans="1:14" x14ac:dyDescent="0.2">
      <c r="A30" s="3"/>
    </row>
    <row r="31" spans="1:14" x14ac:dyDescent="0.2">
      <c r="A31" s="3"/>
    </row>
    <row r="32" spans="1:14" x14ac:dyDescent="0.2">
      <c r="A32" s="3"/>
    </row>
    <row r="33" spans="1:1" x14ac:dyDescent="0.2">
      <c r="A33" s="3"/>
    </row>
    <row r="34" spans="1:1" x14ac:dyDescent="0.2">
      <c r="A34" s="3"/>
    </row>
    <row r="35" spans="1:1" x14ac:dyDescent="0.2">
      <c r="A35" s="3"/>
    </row>
    <row r="36" spans="1:1" x14ac:dyDescent="0.2">
      <c r="A36" s="3"/>
    </row>
    <row r="37" spans="1:1" x14ac:dyDescent="0.2">
      <c r="A37" s="3"/>
    </row>
    <row r="38" spans="1:1" x14ac:dyDescent="0.2">
      <c r="A38" s="3"/>
    </row>
    <row r="39" spans="1:1" x14ac:dyDescent="0.2">
      <c r="A39" s="3"/>
    </row>
    <row r="40" spans="1:1" x14ac:dyDescent="0.2">
      <c r="A40" s="3"/>
    </row>
    <row r="41" spans="1:1" x14ac:dyDescent="0.2">
      <c r="A41" s="3"/>
    </row>
    <row r="42" spans="1:1" x14ac:dyDescent="0.2">
      <c r="A42" s="3"/>
    </row>
    <row r="43" spans="1:1" x14ac:dyDescent="0.2">
      <c r="A43" s="3"/>
    </row>
    <row r="44" spans="1:1" x14ac:dyDescent="0.2">
      <c r="A44" s="3"/>
    </row>
    <row r="45" spans="1:1" x14ac:dyDescent="0.2">
      <c r="A45" s="3"/>
    </row>
    <row r="46" spans="1:1" x14ac:dyDescent="0.2">
      <c r="A46" s="3"/>
    </row>
    <row r="47" spans="1:1" x14ac:dyDescent="0.2">
      <c r="A47" s="3"/>
    </row>
    <row r="48" spans="1:1" x14ac:dyDescent="0.2">
      <c r="A48" s="3"/>
    </row>
  </sheetData>
  <mergeCells count="1">
    <mergeCell ref="A1:I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7"/>
  <sheetViews>
    <sheetView zoomScale="85" zoomScaleNormal="85" workbookViewId="0">
      <selection sqref="A1:L3"/>
    </sheetView>
  </sheetViews>
  <sheetFormatPr defaultRowHeight="12.75" x14ac:dyDescent="0.2"/>
  <cols>
    <col min="2" max="2" width="15.5703125" bestFit="1" customWidth="1"/>
    <col min="3" max="3" width="9.85546875" bestFit="1" customWidth="1"/>
    <col min="5" max="5" width="24.5703125" bestFit="1" customWidth="1"/>
    <col min="6" max="6" width="12" bestFit="1" customWidth="1"/>
    <col min="7" max="7" width="17.28515625" bestFit="1" customWidth="1"/>
  </cols>
  <sheetData>
    <row r="1" spans="1:12" x14ac:dyDescent="0.2">
      <c r="A1" s="148" t="s">
        <v>137</v>
      </c>
      <c r="B1" s="149"/>
      <c r="C1" s="149"/>
      <c r="D1" s="149"/>
      <c r="E1" s="149"/>
      <c r="F1" s="149"/>
      <c r="G1" s="149"/>
      <c r="H1" s="149"/>
      <c r="I1" s="149"/>
      <c r="J1" s="149"/>
      <c r="K1" s="149"/>
      <c r="L1" s="150"/>
    </row>
    <row r="2" spans="1:12" x14ac:dyDescent="0.2">
      <c r="A2" s="151"/>
      <c r="B2" s="152"/>
      <c r="C2" s="152"/>
      <c r="D2" s="152"/>
      <c r="E2" s="152"/>
      <c r="F2" s="152"/>
      <c r="G2" s="152"/>
      <c r="H2" s="152"/>
      <c r="I2" s="152"/>
      <c r="J2" s="152"/>
      <c r="K2" s="152"/>
      <c r="L2" s="153"/>
    </row>
    <row r="3" spans="1:12" ht="68.25" customHeight="1" thickBot="1" x14ac:dyDescent="0.25">
      <c r="A3" s="154"/>
      <c r="B3" s="155"/>
      <c r="C3" s="155"/>
      <c r="D3" s="155"/>
      <c r="E3" s="155"/>
      <c r="F3" s="155"/>
      <c r="G3" s="155"/>
      <c r="H3" s="155"/>
      <c r="I3" s="155"/>
      <c r="J3" s="155"/>
      <c r="K3" s="155"/>
      <c r="L3" s="156"/>
    </row>
    <row r="4" spans="1:12" ht="12.75" customHeight="1" x14ac:dyDescent="0.2"/>
    <row r="5" spans="1:12" ht="45" x14ac:dyDescent="0.25">
      <c r="A5" s="2" t="s">
        <v>0</v>
      </c>
      <c r="B5" s="82" t="s">
        <v>79</v>
      </c>
      <c r="C5" s="82" t="s">
        <v>80</v>
      </c>
      <c r="E5" s="125"/>
      <c r="F5" s="125"/>
      <c r="G5" s="125"/>
      <c r="H5" s="125"/>
    </row>
    <row r="6" spans="1:12" x14ac:dyDescent="0.2">
      <c r="A6" s="3">
        <v>43374</v>
      </c>
      <c r="B6">
        <v>9</v>
      </c>
      <c r="C6">
        <v>8</v>
      </c>
      <c r="E6" s="147"/>
      <c r="F6" s="147"/>
      <c r="G6" s="147"/>
      <c r="H6" s="147"/>
    </row>
    <row r="7" spans="1:12" x14ac:dyDescent="0.2">
      <c r="A7" s="3">
        <v>43375</v>
      </c>
      <c r="B7">
        <v>6</v>
      </c>
      <c r="C7">
        <v>7</v>
      </c>
      <c r="E7" s="7"/>
      <c r="F7" s="7"/>
      <c r="G7" s="7"/>
      <c r="H7" s="7"/>
    </row>
    <row r="8" spans="1:12" x14ac:dyDescent="0.2">
      <c r="A8" s="3">
        <v>43376</v>
      </c>
      <c r="B8">
        <v>7</v>
      </c>
      <c r="C8">
        <v>8</v>
      </c>
      <c r="E8" s="7"/>
      <c r="F8" s="10"/>
      <c r="G8" s="7"/>
      <c r="H8" s="10"/>
    </row>
    <row r="9" spans="1:12" x14ac:dyDescent="0.2">
      <c r="A9" s="3">
        <v>43377</v>
      </c>
      <c r="B9">
        <v>8</v>
      </c>
      <c r="C9">
        <v>7</v>
      </c>
      <c r="E9" s="7"/>
      <c r="F9" s="10"/>
      <c r="G9" s="7"/>
      <c r="H9" s="10"/>
    </row>
    <row r="10" spans="1:12" x14ac:dyDescent="0.2">
      <c r="A10" s="3">
        <v>43378</v>
      </c>
      <c r="B10">
        <v>8</v>
      </c>
      <c r="C10">
        <v>8</v>
      </c>
      <c r="E10" s="7"/>
      <c r="F10" s="10"/>
      <c r="G10" s="7"/>
      <c r="H10" s="10"/>
    </row>
    <row r="11" spans="1:12" x14ac:dyDescent="0.2">
      <c r="A11" s="3">
        <v>43379</v>
      </c>
      <c r="B11">
        <v>8</v>
      </c>
      <c r="C11">
        <v>10</v>
      </c>
      <c r="E11" s="7"/>
      <c r="F11" s="10"/>
      <c r="G11" s="7"/>
      <c r="H11" s="10"/>
    </row>
    <row r="12" spans="1:12" x14ac:dyDescent="0.2">
      <c r="A12" s="3">
        <v>43380</v>
      </c>
      <c r="B12">
        <v>10</v>
      </c>
      <c r="C12">
        <v>11</v>
      </c>
      <c r="E12" s="7"/>
      <c r="F12" s="10"/>
      <c r="G12" s="7"/>
      <c r="H12" s="10"/>
    </row>
    <row r="13" spans="1:12" x14ac:dyDescent="0.2">
      <c r="A13" s="3">
        <v>43381</v>
      </c>
      <c r="B13">
        <v>11</v>
      </c>
      <c r="C13">
        <v>12</v>
      </c>
      <c r="E13" s="7"/>
      <c r="F13" s="10"/>
      <c r="G13" s="7"/>
      <c r="H13" s="10"/>
    </row>
    <row r="14" spans="1:12" x14ac:dyDescent="0.2">
      <c r="A14" s="3">
        <v>43382</v>
      </c>
      <c r="B14">
        <v>9</v>
      </c>
      <c r="C14">
        <v>4</v>
      </c>
      <c r="E14" s="7"/>
      <c r="F14" s="10"/>
      <c r="G14" s="7"/>
      <c r="H14" s="10"/>
    </row>
    <row r="15" spans="1:12" x14ac:dyDescent="0.2">
      <c r="A15" s="3">
        <v>43383</v>
      </c>
      <c r="B15">
        <v>8</v>
      </c>
      <c r="C15">
        <v>3</v>
      </c>
      <c r="E15" s="7"/>
      <c r="F15" s="10"/>
      <c r="G15" s="7"/>
      <c r="H15" s="10"/>
    </row>
    <row r="16" spans="1:12" x14ac:dyDescent="0.2">
      <c r="A16" s="3">
        <v>43384</v>
      </c>
      <c r="B16">
        <v>7</v>
      </c>
      <c r="C16">
        <v>1</v>
      </c>
      <c r="E16" s="7"/>
      <c r="F16" s="7"/>
      <c r="G16" s="7"/>
      <c r="H16" s="7"/>
    </row>
    <row r="17" spans="1:8" x14ac:dyDescent="0.2">
      <c r="A17" s="3">
        <v>43385</v>
      </c>
      <c r="B17">
        <v>9</v>
      </c>
      <c r="C17">
        <v>9</v>
      </c>
      <c r="E17" s="7"/>
      <c r="F17" s="7"/>
      <c r="G17" s="7"/>
      <c r="H17" s="7"/>
    </row>
    <row r="18" spans="1:8" x14ac:dyDescent="0.2">
      <c r="A18" s="3">
        <v>43386</v>
      </c>
      <c r="B18">
        <v>6</v>
      </c>
      <c r="C18">
        <v>9</v>
      </c>
      <c r="E18" s="7"/>
      <c r="F18" s="7"/>
      <c r="G18" s="7"/>
      <c r="H18" s="7"/>
    </row>
    <row r="19" spans="1:8" x14ac:dyDescent="0.2">
      <c r="A19" s="3">
        <v>43387</v>
      </c>
      <c r="B19">
        <v>7</v>
      </c>
      <c r="C19">
        <v>10</v>
      </c>
      <c r="E19" s="7"/>
      <c r="F19" s="7"/>
      <c r="G19" s="7"/>
      <c r="H19" s="7"/>
    </row>
    <row r="20" spans="1:8" x14ac:dyDescent="0.2">
      <c r="A20" s="3">
        <v>43388</v>
      </c>
      <c r="B20">
        <v>10</v>
      </c>
      <c r="C20">
        <v>6</v>
      </c>
      <c r="E20" s="7"/>
      <c r="F20" s="7"/>
      <c r="G20" s="7"/>
      <c r="H20" s="7"/>
    </row>
    <row r="21" spans="1:8" x14ac:dyDescent="0.2">
      <c r="A21" s="3">
        <v>43389</v>
      </c>
      <c r="B21">
        <v>10</v>
      </c>
      <c r="C21">
        <v>8</v>
      </c>
      <c r="E21" s="7"/>
      <c r="F21" s="7"/>
      <c r="G21" s="7"/>
      <c r="H21" s="7"/>
    </row>
    <row r="22" spans="1:8" x14ac:dyDescent="0.2">
      <c r="A22" s="3">
        <v>43390</v>
      </c>
      <c r="B22">
        <v>13</v>
      </c>
      <c r="C22">
        <v>20</v>
      </c>
      <c r="E22" s="7"/>
      <c r="F22" s="7"/>
      <c r="G22" s="7"/>
      <c r="H22" s="7"/>
    </row>
    <row r="23" spans="1:8" x14ac:dyDescent="0.2">
      <c r="A23" s="3">
        <v>43391</v>
      </c>
      <c r="B23">
        <v>11</v>
      </c>
      <c r="C23">
        <v>20</v>
      </c>
      <c r="E23" s="125"/>
      <c r="F23" s="125"/>
      <c r="G23" s="125"/>
      <c r="H23" s="125"/>
    </row>
    <row r="24" spans="1:8" x14ac:dyDescent="0.2">
      <c r="A24" s="3">
        <v>43392</v>
      </c>
      <c r="B24">
        <v>8</v>
      </c>
      <c r="C24">
        <v>1</v>
      </c>
    </row>
    <row r="25" spans="1:8" x14ac:dyDescent="0.2">
      <c r="A25" s="3">
        <v>43393</v>
      </c>
      <c r="B25">
        <v>8</v>
      </c>
      <c r="C25">
        <v>1</v>
      </c>
    </row>
    <row r="26" spans="1:8" x14ac:dyDescent="0.2">
      <c r="A26" s="3">
        <v>43394</v>
      </c>
      <c r="B26">
        <v>9</v>
      </c>
      <c r="C26">
        <v>1</v>
      </c>
    </row>
    <row r="27" spans="1:8" x14ac:dyDescent="0.2">
      <c r="A27" s="3">
        <v>43395</v>
      </c>
      <c r="B27">
        <v>9</v>
      </c>
      <c r="C27">
        <v>11</v>
      </c>
    </row>
    <row r="28" spans="1:8" x14ac:dyDescent="0.2">
      <c r="A28" s="3">
        <v>43396</v>
      </c>
      <c r="B28">
        <v>10</v>
      </c>
      <c r="C28">
        <v>12</v>
      </c>
    </row>
    <row r="29" spans="1:8" x14ac:dyDescent="0.2">
      <c r="A29" s="3">
        <v>43397</v>
      </c>
      <c r="B29">
        <v>8</v>
      </c>
      <c r="C29">
        <v>8</v>
      </c>
    </row>
    <row r="30" spans="1:8" x14ac:dyDescent="0.2">
      <c r="A30" s="3">
        <v>43398</v>
      </c>
      <c r="B30">
        <v>9</v>
      </c>
      <c r="C30">
        <v>1</v>
      </c>
    </row>
    <row r="31" spans="1:8" x14ac:dyDescent="0.2">
      <c r="A31" s="3">
        <v>43399</v>
      </c>
      <c r="B31">
        <v>8</v>
      </c>
      <c r="C31">
        <v>10</v>
      </c>
    </row>
    <row r="32" spans="1:8" x14ac:dyDescent="0.2">
      <c r="A32" s="3">
        <v>43400</v>
      </c>
      <c r="B32">
        <v>8</v>
      </c>
      <c r="C32">
        <v>10</v>
      </c>
    </row>
    <row r="33" spans="1:3" x14ac:dyDescent="0.2">
      <c r="A33" s="3">
        <v>43401</v>
      </c>
      <c r="B33">
        <v>6</v>
      </c>
      <c r="C33">
        <v>5</v>
      </c>
    </row>
    <row r="34" spans="1:3" x14ac:dyDescent="0.2">
      <c r="A34" s="3">
        <v>43402</v>
      </c>
      <c r="B34">
        <v>6</v>
      </c>
      <c r="C34">
        <v>7</v>
      </c>
    </row>
    <row r="35" spans="1:3" x14ac:dyDescent="0.2">
      <c r="A35" s="3">
        <v>43403</v>
      </c>
      <c r="B35">
        <v>8</v>
      </c>
      <c r="C35">
        <v>9</v>
      </c>
    </row>
    <row r="36" spans="1:3" x14ac:dyDescent="0.2">
      <c r="A36" s="3">
        <v>43404</v>
      </c>
      <c r="B36">
        <v>8</v>
      </c>
      <c r="C36">
        <v>1</v>
      </c>
    </row>
    <row r="37" spans="1:3" x14ac:dyDescent="0.2">
      <c r="A37" s="3">
        <v>43405</v>
      </c>
      <c r="B37">
        <v>8</v>
      </c>
      <c r="C37">
        <v>20</v>
      </c>
    </row>
    <row r="38" spans="1:3" x14ac:dyDescent="0.2">
      <c r="A38" s="3">
        <v>43406</v>
      </c>
      <c r="B38">
        <v>11</v>
      </c>
      <c r="C38">
        <v>5</v>
      </c>
    </row>
    <row r="39" spans="1:3" x14ac:dyDescent="0.2">
      <c r="A39" s="3">
        <v>43407</v>
      </c>
      <c r="B39">
        <v>8</v>
      </c>
      <c r="C39">
        <v>9</v>
      </c>
    </row>
    <row r="40" spans="1:3" x14ac:dyDescent="0.2">
      <c r="A40" s="3">
        <v>43408</v>
      </c>
      <c r="B40">
        <v>8</v>
      </c>
      <c r="C40">
        <v>17</v>
      </c>
    </row>
    <row r="41" spans="1:3" x14ac:dyDescent="0.2">
      <c r="A41" s="3">
        <v>43409</v>
      </c>
      <c r="B41">
        <v>9</v>
      </c>
      <c r="C41">
        <v>15</v>
      </c>
    </row>
    <row r="42" spans="1:3" x14ac:dyDescent="0.2">
      <c r="A42" s="3">
        <v>43410</v>
      </c>
      <c r="B42">
        <v>9</v>
      </c>
      <c r="C42">
        <v>6</v>
      </c>
    </row>
    <row r="43" spans="1:3" x14ac:dyDescent="0.2">
      <c r="A43" s="3">
        <v>43411</v>
      </c>
      <c r="B43">
        <v>10</v>
      </c>
      <c r="C43">
        <v>13</v>
      </c>
    </row>
    <row r="44" spans="1:3" x14ac:dyDescent="0.2">
      <c r="A44" s="3">
        <v>43412</v>
      </c>
      <c r="B44">
        <v>10</v>
      </c>
      <c r="C44">
        <v>9</v>
      </c>
    </row>
    <row r="45" spans="1:3" x14ac:dyDescent="0.2">
      <c r="A45" s="3">
        <v>43413</v>
      </c>
      <c r="B45">
        <v>9</v>
      </c>
      <c r="C45">
        <v>10</v>
      </c>
    </row>
    <row r="46" spans="1:3" x14ac:dyDescent="0.2">
      <c r="A46" s="3">
        <v>43414</v>
      </c>
      <c r="B46">
        <v>9</v>
      </c>
      <c r="C46">
        <v>11</v>
      </c>
    </row>
    <row r="47" spans="1:3" x14ac:dyDescent="0.2">
      <c r="A47" s="3">
        <v>43415</v>
      </c>
      <c r="B47">
        <v>8</v>
      </c>
      <c r="C47">
        <v>8</v>
      </c>
    </row>
  </sheetData>
  <mergeCells count="3">
    <mergeCell ref="E6:F6"/>
    <mergeCell ref="G6:H6"/>
    <mergeCell ref="A1:L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L47"/>
  <sheetViews>
    <sheetView zoomScale="85" zoomScaleNormal="85" workbookViewId="0">
      <selection sqref="A1:L3"/>
    </sheetView>
  </sheetViews>
  <sheetFormatPr defaultRowHeight="12.75" x14ac:dyDescent="0.2"/>
  <cols>
    <col min="2" max="2" width="15.5703125" bestFit="1" customWidth="1"/>
    <col min="3" max="3" width="9.85546875" bestFit="1" customWidth="1"/>
    <col min="5" max="5" width="24.5703125" bestFit="1" customWidth="1"/>
    <col min="6" max="6" width="12" bestFit="1" customWidth="1"/>
    <col min="7" max="7" width="17.28515625" bestFit="1" customWidth="1"/>
  </cols>
  <sheetData>
    <row r="1" spans="1:12" x14ac:dyDescent="0.2">
      <c r="A1" s="157" t="s">
        <v>107</v>
      </c>
      <c r="B1" s="146"/>
      <c r="C1" s="146"/>
      <c r="D1" s="146"/>
      <c r="E1" s="146"/>
      <c r="F1" s="146"/>
      <c r="G1" s="146"/>
      <c r="H1" s="146"/>
      <c r="I1" s="146"/>
      <c r="J1" s="146"/>
      <c r="K1" s="146"/>
      <c r="L1" s="146"/>
    </row>
    <row r="2" spans="1:12" x14ac:dyDescent="0.2">
      <c r="A2" s="146"/>
      <c r="B2" s="146"/>
      <c r="C2" s="146"/>
      <c r="D2" s="146"/>
      <c r="E2" s="146"/>
      <c r="F2" s="146"/>
      <c r="G2" s="146"/>
      <c r="H2" s="146"/>
      <c r="I2" s="146"/>
      <c r="J2" s="146"/>
      <c r="K2" s="146"/>
      <c r="L2" s="146"/>
    </row>
    <row r="3" spans="1:12" ht="68.25" customHeight="1" x14ac:dyDescent="0.2">
      <c r="A3" s="146"/>
      <c r="B3" s="146"/>
      <c r="C3" s="146"/>
      <c r="D3" s="146"/>
      <c r="E3" s="146"/>
      <c r="F3" s="146"/>
      <c r="G3" s="146"/>
      <c r="H3" s="146"/>
      <c r="I3" s="146"/>
      <c r="J3" s="146"/>
      <c r="K3" s="146"/>
      <c r="L3" s="146"/>
    </row>
    <row r="4" spans="1:12" ht="12.75" customHeight="1" x14ac:dyDescent="0.2"/>
    <row r="5" spans="1:12" ht="45.75" thickBot="1" x14ac:dyDescent="0.3">
      <c r="A5" s="2" t="s">
        <v>0</v>
      </c>
      <c r="B5" s="82" t="s">
        <v>79</v>
      </c>
      <c r="C5" s="82" t="s">
        <v>80</v>
      </c>
    </row>
    <row r="6" spans="1:12" x14ac:dyDescent="0.2">
      <c r="A6" s="3">
        <v>41913</v>
      </c>
      <c r="B6">
        <v>9</v>
      </c>
      <c r="C6">
        <v>8</v>
      </c>
      <c r="E6" s="158" t="s">
        <v>1</v>
      </c>
      <c r="F6" s="158"/>
      <c r="G6" s="158" t="s">
        <v>2</v>
      </c>
      <c r="H6" s="158"/>
    </row>
    <row r="7" spans="1:12" x14ac:dyDescent="0.2">
      <c r="A7" s="3">
        <v>41914</v>
      </c>
      <c r="B7">
        <v>6</v>
      </c>
      <c r="C7">
        <v>7</v>
      </c>
      <c r="E7" s="7"/>
      <c r="F7" s="7"/>
      <c r="G7" s="7"/>
      <c r="H7" s="7"/>
    </row>
    <row r="8" spans="1:12" x14ac:dyDescent="0.2">
      <c r="A8" s="3">
        <v>41915</v>
      </c>
      <c r="B8">
        <v>7</v>
      </c>
      <c r="C8">
        <v>8</v>
      </c>
      <c r="E8" s="7" t="s">
        <v>34</v>
      </c>
      <c r="F8" s="11">
        <v>8.5952380952380949</v>
      </c>
      <c r="G8" s="7" t="s">
        <v>34</v>
      </c>
      <c r="H8" s="11">
        <v>8.5952380952380949</v>
      </c>
    </row>
    <row r="9" spans="1:12" x14ac:dyDescent="0.2">
      <c r="A9" s="3">
        <v>41918</v>
      </c>
      <c r="B9">
        <v>8</v>
      </c>
      <c r="C9">
        <v>7</v>
      </c>
      <c r="E9" s="7" t="s">
        <v>35</v>
      </c>
      <c r="F9" s="10">
        <v>0.22876612884508069</v>
      </c>
      <c r="G9" s="7" t="s">
        <v>35</v>
      </c>
      <c r="H9" s="10">
        <v>0.76967761310688632</v>
      </c>
    </row>
    <row r="10" spans="1:12" x14ac:dyDescent="0.2">
      <c r="A10" s="3">
        <v>41919</v>
      </c>
      <c r="B10">
        <v>8</v>
      </c>
      <c r="C10">
        <v>8</v>
      </c>
      <c r="E10" s="7" t="s">
        <v>36</v>
      </c>
      <c r="F10" s="10">
        <v>8</v>
      </c>
      <c r="G10" s="7" t="s">
        <v>36</v>
      </c>
      <c r="H10" s="10">
        <v>8.5</v>
      </c>
    </row>
    <row r="11" spans="1:12" x14ac:dyDescent="0.2">
      <c r="A11" s="3">
        <v>41920</v>
      </c>
      <c r="B11">
        <v>8</v>
      </c>
      <c r="C11">
        <v>10</v>
      </c>
      <c r="E11" s="7" t="s">
        <v>37</v>
      </c>
      <c r="F11" s="10">
        <v>8</v>
      </c>
      <c r="G11" s="7" t="s">
        <v>37</v>
      </c>
      <c r="H11" s="10">
        <v>8</v>
      </c>
    </row>
    <row r="12" spans="1:12" x14ac:dyDescent="0.2">
      <c r="A12" s="3">
        <v>41921</v>
      </c>
      <c r="B12">
        <v>10</v>
      </c>
      <c r="C12">
        <v>11</v>
      </c>
      <c r="E12" s="7" t="s">
        <v>38</v>
      </c>
      <c r="F12" s="11">
        <v>1.4825739616235307</v>
      </c>
      <c r="G12" s="7" t="s">
        <v>38</v>
      </c>
      <c r="H12" s="11">
        <v>4.9880810319152173</v>
      </c>
    </row>
    <row r="13" spans="1:12" x14ac:dyDescent="0.2">
      <c r="A13" s="3">
        <v>41922</v>
      </c>
      <c r="B13">
        <v>11</v>
      </c>
      <c r="C13">
        <v>12</v>
      </c>
      <c r="E13" s="7" t="s">
        <v>39</v>
      </c>
      <c r="F13" s="10">
        <v>2.1980255516840903</v>
      </c>
      <c r="G13" s="7" t="s">
        <v>39</v>
      </c>
      <c r="H13" s="10">
        <v>24.880952380952383</v>
      </c>
    </row>
    <row r="14" spans="1:12" x14ac:dyDescent="0.2">
      <c r="A14" s="3">
        <v>41925</v>
      </c>
      <c r="B14">
        <v>9</v>
      </c>
      <c r="C14">
        <v>4</v>
      </c>
      <c r="E14" s="7" t="s">
        <v>40</v>
      </c>
      <c r="F14" s="10">
        <v>0.87688605068944669</v>
      </c>
      <c r="G14" s="7" t="s">
        <v>40</v>
      </c>
      <c r="H14" s="10">
        <v>0.41758694729179524</v>
      </c>
    </row>
    <row r="15" spans="1:12" x14ac:dyDescent="0.2">
      <c r="A15" s="3">
        <v>41926</v>
      </c>
      <c r="B15">
        <v>8</v>
      </c>
      <c r="C15">
        <v>3</v>
      </c>
      <c r="E15" s="7" t="s">
        <v>41</v>
      </c>
      <c r="F15" s="10">
        <v>0.46536224678215743</v>
      </c>
      <c r="G15" s="7" t="s">
        <v>41</v>
      </c>
      <c r="H15" s="10">
        <v>0.51267736267764408</v>
      </c>
    </row>
    <row r="16" spans="1:12" x14ac:dyDescent="0.2">
      <c r="A16" s="3">
        <v>41927</v>
      </c>
      <c r="B16">
        <v>7</v>
      </c>
      <c r="C16">
        <v>1</v>
      </c>
      <c r="E16" s="7" t="s">
        <v>42</v>
      </c>
      <c r="F16" s="12">
        <v>7</v>
      </c>
      <c r="G16" s="7" t="s">
        <v>42</v>
      </c>
      <c r="H16" s="12">
        <v>19</v>
      </c>
    </row>
    <row r="17" spans="1:8" x14ac:dyDescent="0.2">
      <c r="A17" s="3">
        <v>41928</v>
      </c>
      <c r="B17">
        <v>9</v>
      </c>
      <c r="C17">
        <v>9</v>
      </c>
      <c r="E17" s="7" t="s">
        <v>43</v>
      </c>
      <c r="F17" s="12">
        <v>6</v>
      </c>
      <c r="G17" s="7" t="s">
        <v>43</v>
      </c>
      <c r="H17" s="12">
        <v>1</v>
      </c>
    </row>
    <row r="18" spans="1:8" x14ac:dyDescent="0.2">
      <c r="A18" s="3">
        <v>41929</v>
      </c>
      <c r="B18">
        <v>6</v>
      </c>
      <c r="C18">
        <v>9</v>
      </c>
      <c r="E18" s="7" t="s">
        <v>44</v>
      </c>
      <c r="F18" s="12">
        <v>13</v>
      </c>
      <c r="G18" s="7" t="s">
        <v>44</v>
      </c>
      <c r="H18" s="7">
        <v>20</v>
      </c>
    </row>
    <row r="19" spans="1:8" x14ac:dyDescent="0.2">
      <c r="A19" s="3">
        <v>41932</v>
      </c>
      <c r="B19">
        <v>7</v>
      </c>
      <c r="C19">
        <v>10</v>
      </c>
      <c r="E19" s="7" t="s">
        <v>45</v>
      </c>
      <c r="F19" s="7">
        <v>361</v>
      </c>
      <c r="G19" s="7" t="s">
        <v>45</v>
      </c>
      <c r="H19" s="7">
        <v>361</v>
      </c>
    </row>
    <row r="20" spans="1:8" x14ac:dyDescent="0.2">
      <c r="A20" s="3">
        <v>41933</v>
      </c>
      <c r="B20">
        <v>10</v>
      </c>
      <c r="C20">
        <v>6</v>
      </c>
      <c r="E20" s="7" t="s">
        <v>46</v>
      </c>
      <c r="F20" s="7">
        <v>42</v>
      </c>
      <c r="G20" s="7" t="s">
        <v>46</v>
      </c>
      <c r="H20" s="7">
        <v>42</v>
      </c>
    </row>
    <row r="21" spans="1:8" x14ac:dyDescent="0.2">
      <c r="A21" s="3">
        <v>41934</v>
      </c>
      <c r="B21">
        <v>10</v>
      </c>
      <c r="C21">
        <v>8</v>
      </c>
      <c r="E21" s="7" t="s">
        <v>47</v>
      </c>
      <c r="F21" s="12">
        <v>11</v>
      </c>
      <c r="G21" s="7" t="s">
        <v>47</v>
      </c>
      <c r="H21" s="12">
        <v>20</v>
      </c>
    </row>
    <row r="22" spans="1:8" ht="13.5" thickBot="1" x14ac:dyDescent="0.25">
      <c r="A22" s="3">
        <v>41935</v>
      </c>
      <c r="B22">
        <v>13</v>
      </c>
      <c r="C22">
        <v>20</v>
      </c>
      <c r="E22" s="8" t="s">
        <v>48</v>
      </c>
      <c r="F22" s="13">
        <v>6</v>
      </c>
      <c r="G22" s="8" t="s">
        <v>48</v>
      </c>
      <c r="H22" s="13">
        <v>1</v>
      </c>
    </row>
    <row r="23" spans="1:8" x14ac:dyDescent="0.2">
      <c r="A23" s="3">
        <v>41936</v>
      </c>
      <c r="B23">
        <v>11</v>
      </c>
      <c r="C23">
        <v>20</v>
      </c>
    </row>
    <row r="24" spans="1:8" x14ac:dyDescent="0.2">
      <c r="A24" s="3">
        <v>41939</v>
      </c>
      <c r="B24">
        <v>8</v>
      </c>
      <c r="C24">
        <v>1</v>
      </c>
    </row>
    <row r="25" spans="1:8" x14ac:dyDescent="0.2">
      <c r="A25" s="3">
        <v>41940</v>
      </c>
      <c r="B25">
        <v>8</v>
      </c>
      <c r="C25">
        <v>1</v>
      </c>
    </row>
    <row r="26" spans="1:8" x14ac:dyDescent="0.2">
      <c r="A26" s="3">
        <v>41941</v>
      </c>
      <c r="B26">
        <v>9</v>
      </c>
      <c r="C26">
        <v>1</v>
      </c>
    </row>
    <row r="27" spans="1:8" x14ac:dyDescent="0.2">
      <c r="A27" s="3">
        <v>41942</v>
      </c>
      <c r="B27">
        <v>9</v>
      </c>
      <c r="C27">
        <v>11</v>
      </c>
    </row>
    <row r="28" spans="1:8" x14ac:dyDescent="0.2">
      <c r="A28" s="3">
        <v>41943</v>
      </c>
      <c r="B28">
        <v>10</v>
      </c>
      <c r="C28">
        <v>12</v>
      </c>
    </row>
    <row r="29" spans="1:8" x14ac:dyDescent="0.2">
      <c r="A29" s="3">
        <v>41946</v>
      </c>
      <c r="B29">
        <v>8</v>
      </c>
      <c r="C29">
        <v>8</v>
      </c>
    </row>
    <row r="30" spans="1:8" x14ac:dyDescent="0.2">
      <c r="A30" s="3">
        <v>41947</v>
      </c>
      <c r="B30">
        <v>9</v>
      </c>
      <c r="C30">
        <v>1</v>
      </c>
    </row>
    <row r="31" spans="1:8" x14ac:dyDescent="0.2">
      <c r="A31" s="3">
        <v>41948</v>
      </c>
      <c r="B31">
        <v>8</v>
      </c>
      <c r="C31">
        <v>10</v>
      </c>
    </row>
    <row r="32" spans="1:8" x14ac:dyDescent="0.2">
      <c r="A32" s="3">
        <v>41949</v>
      </c>
      <c r="B32">
        <v>8</v>
      </c>
      <c r="C32">
        <v>10</v>
      </c>
    </row>
    <row r="33" spans="1:3" x14ac:dyDescent="0.2">
      <c r="A33" s="3">
        <v>41950</v>
      </c>
      <c r="B33">
        <v>6</v>
      </c>
      <c r="C33">
        <v>5</v>
      </c>
    </row>
    <row r="34" spans="1:3" x14ac:dyDescent="0.2">
      <c r="A34" s="3">
        <v>41953</v>
      </c>
      <c r="B34">
        <v>6</v>
      </c>
      <c r="C34">
        <v>7</v>
      </c>
    </row>
    <row r="35" spans="1:3" x14ac:dyDescent="0.2">
      <c r="A35" s="3">
        <v>41954</v>
      </c>
      <c r="B35">
        <v>8</v>
      </c>
      <c r="C35">
        <v>9</v>
      </c>
    </row>
    <row r="36" spans="1:3" x14ac:dyDescent="0.2">
      <c r="A36" s="3">
        <v>41955</v>
      </c>
      <c r="B36">
        <v>8</v>
      </c>
      <c r="C36">
        <v>1</v>
      </c>
    </row>
    <row r="37" spans="1:3" x14ac:dyDescent="0.2">
      <c r="A37" s="3">
        <v>41956</v>
      </c>
      <c r="B37">
        <v>8</v>
      </c>
      <c r="C37">
        <v>20</v>
      </c>
    </row>
    <row r="38" spans="1:3" x14ac:dyDescent="0.2">
      <c r="A38" s="3">
        <v>41957</v>
      </c>
      <c r="B38">
        <v>11</v>
      </c>
      <c r="C38">
        <v>5</v>
      </c>
    </row>
    <row r="39" spans="1:3" x14ac:dyDescent="0.2">
      <c r="A39" s="3">
        <v>41960</v>
      </c>
      <c r="B39">
        <v>8</v>
      </c>
      <c r="C39">
        <v>9</v>
      </c>
    </row>
    <row r="40" spans="1:3" x14ac:dyDescent="0.2">
      <c r="A40" s="3">
        <v>41961</v>
      </c>
      <c r="B40">
        <v>8</v>
      </c>
      <c r="C40">
        <v>17</v>
      </c>
    </row>
    <row r="41" spans="1:3" x14ac:dyDescent="0.2">
      <c r="A41" s="3">
        <v>41962</v>
      </c>
      <c r="B41">
        <v>9</v>
      </c>
      <c r="C41">
        <v>15</v>
      </c>
    </row>
    <row r="42" spans="1:3" x14ac:dyDescent="0.2">
      <c r="A42" s="3">
        <v>41963</v>
      </c>
      <c r="B42">
        <v>9</v>
      </c>
      <c r="C42">
        <v>6</v>
      </c>
    </row>
    <row r="43" spans="1:3" x14ac:dyDescent="0.2">
      <c r="A43" s="3">
        <v>41964</v>
      </c>
      <c r="B43">
        <v>10</v>
      </c>
      <c r="C43">
        <v>13</v>
      </c>
    </row>
    <row r="44" spans="1:3" x14ac:dyDescent="0.2">
      <c r="A44" s="3">
        <v>41967</v>
      </c>
      <c r="B44">
        <v>10</v>
      </c>
      <c r="C44">
        <v>9</v>
      </c>
    </row>
    <row r="45" spans="1:3" x14ac:dyDescent="0.2">
      <c r="A45" s="3">
        <v>41968</v>
      </c>
      <c r="B45">
        <v>9</v>
      </c>
      <c r="C45">
        <v>10</v>
      </c>
    </row>
    <row r="46" spans="1:3" x14ac:dyDescent="0.2">
      <c r="A46" s="3">
        <v>41969</v>
      </c>
      <c r="B46">
        <v>9</v>
      </c>
      <c r="C46">
        <v>11</v>
      </c>
    </row>
    <row r="47" spans="1:3" x14ac:dyDescent="0.2">
      <c r="A47" s="3">
        <v>41971</v>
      </c>
      <c r="B47">
        <v>8</v>
      </c>
      <c r="C47">
        <v>8</v>
      </c>
    </row>
  </sheetData>
  <mergeCells count="3">
    <mergeCell ref="A1:L3"/>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P38"/>
  <sheetViews>
    <sheetView zoomScale="85" zoomScaleNormal="85" workbookViewId="0">
      <selection activeCell="G11" sqref="G11"/>
    </sheetView>
  </sheetViews>
  <sheetFormatPr defaultRowHeight="12.75" x14ac:dyDescent="0.2"/>
  <cols>
    <col min="1" max="1" width="18.7109375" bestFit="1" customWidth="1"/>
    <col min="2" max="2" width="5.140625" bestFit="1" customWidth="1"/>
    <col min="3" max="3" width="9" customWidth="1"/>
    <col min="4" max="4" width="9" bestFit="1" customWidth="1"/>
    <col min="5" max="5" width="7.140625" bestFit="1" customWidth="1"/>
    <col min="6" max="6" width="5.5703125" bestFit="1" customWidth="1"/>
    <col min="7" max="7" width="9.28515625" bestFit="1" customWidth="1"/>
    <col min="8" max="11" width="3.7109375" bestFit="1" customWidth="1"/>
    <col min="12" max="12" width="5.140625" bestFit="1" customWidth="1"/>
    <col min="13" max="13" width="16.5703125" bestFit="1" customWidth="1"/>
    <col min="14" max="14" width="5.140625" bestFit="1" customWidth="1"/>
  </cols>
  <sheetData>
    <row r="1" spans="1:16" ht="12.75" customHeight="1" x14ac:dyDescent="0.2">
      <c r="A1" s="159" t="s">
        <v>132</v>
      </c>
      <c r="B1" s="152"/>
      <c r="C1" s="152"/>
      <c r="D1" s="152"/>
      <c r="E1" s="152"/>
      <c r="F1" s="152"/>
      <c r="G1" s="152"/>
      <c r="H1" s="152"/>
      <c r="I1" s="152"/>
      <c r="J1" s="152"/>
      <c r="K1" s="152"/>
      <c r="L1" s="152"/>
      <c r="M1" s="152"/>
      <c r="N1" s="152"/>
      <c r="O1" s="152"/>
    </row>
    <row r="2" spans="1:16" ht="12.75" customHeight="1" x14ac:dyDescent="0.2">
      <c r="A2" s="152"/>
      <c r="B2" s="152"/>
      <c r="C2" s="152"/>
      <c r="D2" s="152"/>
      <c r="E2" s="152"/>
      <c r="F2" s="152"/>
      <c r="G2" s="152"/>
      <c r="H2" s="152"/>
      <c r="I2" s="152"/>
      <c r="J2" s="152"/>
      <c r="K2" s="152"/>
      <c r="L2" s="152"/>
      <c r="M2" s="152"/>
      <c r="N2" s="152"/>
      <c r="O2" s="152"/>
    </row>
    <row r="3" spans="1:16" ht="68.25" customHeight="1" x14ac:dyDescent="0.2">
      <c r="A3" s="152"/>
      <c r="B3" s="152"/>
      <c r="C3" s="152"/>
      <c r="D3" s="152"/>
      <c r="E3" s="152"/>
      <c r="F3" s="152"/>
      <c r="G3" s="152"/>
      <c r="H3" s="152"/>
      <c r="I3" s="152"/>
      <c r="J3" s="152"/>
      <c r="K3" s="152"/>
      <c r="L3" s="152"/>
      <c r="M3" s="152"/>
      <c r="N3" s="152"/>
      <c r="O3" s="152"/>
    </row>
    <row r="4" spans="1:16" ht="12.75" customHeight="1" x14ac:dyDescent="0.2">
      <c r="A4" s="152"/>
      <c r="B4" s="152"/>
      <c r="C4" s="152"/>
      <c r="D4" s="152"/>
      <c r="E4" s="152"/>
      <c r="F4" s="152"/>
      <c r="G4" s="152"/>
      <c r="H4" s="152"/>
      <c r="I4" s="152"/>
      <c r="J4" s="152"/>
      <c r="K4" s="152"/>
      <c r="L4" s="152"/>
      <c r="M4" s="152"/>
      <c r="N4" s="152"/>
      <c r="O4" s="152"/>
    </row>
    <row r="5" spans="1:16" ht="18.75" customHeight="1" x14ac:dyDescent="0.2">
      <c r="A5" s="152"/>
      <c r="B5" s="152"/>
      <c r="C5" s="152"/>
      <c r="D5" s="152"/>
      <c r="E5" s="152"/>
      <c r="F5" s="152"/>
      <c r="G5" s="152"/>
      <c r="H5" s="152"/>
      <c r="I5" s="152"/>
      <c r="J5" s="152"/>
      <c r="K5" s="152"/>
      <c r="L5" s="152"/>
      <c r="M5" s="152"/>
      <c r="N5" s="152"/>
      <c r="O5" s="152"/>
    </row>
    <row r="6" spans="1:16" ht="28.5" customHeight="1" x14ac:dyDescent="0.2">
      <c r="A6" s="152"/>
      <c r="B6" s="152"/>
      <c r="C6" s="152"/>
      <c r="D6" s="152"/>
      <c r="E6" s="152"/>
      <c r="F6" s="152"/>
      <c r="G6" s="152"/>
      <c r="H6" s="152"/>
      <c r="I6" s="152"/>
      <c r="J6" s="152"/>
      <c r="K6" s="152"/>
      <c r="L6" s="152"/>
      <c r="M6" s="152"/>
      <c r="N6" s="152"/>
      <c r="O6" s="152"/>
    </row>
    <row r="7" spans="1:16" ht="18.75" customHeight="1" x14ac:dyDescent="0.2">
      <c r="A7" s="152"/>
      <c r="B7" s="152"/>
      <c r="C7" s="152"/>
      <c r="D7" s="152"/>
      <c r="E7" s="152"/>
      <c r="F7" s="152"/>
      <c r="G7" s="152"/>
      <c r="H7" s="152"/>
      <c r="I7" s="152"/>
      <c r="J7" s="152"/>
      <c r="K7" s="152"/>
      <c r="L7" s="152"/>
      <c r="M7" s="152"/>
      <c r="N7" s="152"/>
      <c r="O7" s="152"/>
    </row>
    <row r="8" spans="1:16" ht="26.25" x14ac:dyDescent="0.25">
      <c r="A8" s="2" t="s">
        <v>0</v>
      </c>
      <c r="B8" s="82" t="s">
        <v>99</v>
      </c>
      <c r="C8" s="82" t="s">
        <v>100</v>
      </c>
      <c r="D8" s="9" t="s">
        <v>101</v>
      </c>
      <c r="E8" s="9" t="s">
        <v>102</v>
      </c>
      <c r="F8" s="9" t="s">
        <v>103</v>
      </c>
      <c r="G8" s="93" t="s">
        <v>106</v>
      </c>
      <c r="H8" s="9"/>
      <c r="I8" s="9"/>
      <c r="J8" s="9"/>
      <c r="K8" s="9"/>
    </row>
    <row r="9" spans="1:16" x14ac:dyDescent="0.2">
      <c r="A9" s="92">
        <v>41913</v>
      </c>
      <c r="B9" s="1">
        <v>20</v>
      </c>
      <c r="C9" s="1">
        <v>75</v>
      </c>
      <c r="D9" s="1">
        <v>12</v>
      </c>
      <c r="E9" s="1">
        <v>8</v>
      </c>
      <c r="F9" s="1">
        <v>5</v>
      </c>
      <c r="G9" s="91"/>
      <c r="H9" s="91"/>
      <c r="I9" s="91"/>
      <c r="J9" s="91"/>
      <c r="K9" s="91"/>
      <c r="L9" s="91"/>
      <c r="M9" s="91"/>
      <c r="N9" s="91"/>
      <c r="O9" s="29"/>
      <c r="P9" s="29"/>
    </row>
    <row r="10" spans="1:16" x14ac:dyDescent="0.2">
      <c r="A10" s="92">
        <v>41944</v>
      </c>
      <c r="B10" s="1">
        <v>25</v>
      </c>
      <c r="C10" s="1">
        <v>82</v>
      </c>
      <c r="D10" s="1">
        <v>10</v>
      </c>
      <c r="E10" s="1">
        <v>11</v>
      </c>
      <c r="F10" s="1">
        <v>4</v>
      </c>
      <c r="G10" s="7"/>
      <c r="H10" s="7"/>
      <c r="I10" s="7"/>
      <c r="J10" s="7"/>
      <c r="K10" s="7"/>
      <c r="L10" s="7"/>
      <c r="M10" s="7"/>
      <c r="N10" s="7"/>
      <c r="O10" s="29"/>
      <c r="P10" s="29"/>
    </row>
    <row r="11" spans="1:16" x14ac:dyDescent="0.2">
      <c r="A11" s="92">
        <v>41974</v>
      </c>
      <c r="B11" s="1">
        <v>32</v>
      </c>
      <c r="C11" s="1">
        <v>90</v>
      </c>
      <c r="D11" s="1">
        <v>15</v>
      </c>
      <c r="E11" s="1">
        <v>13</v>
      </c>
      <c r="F11" s="1">
        <v>5</v>
      </c>
      <c r="G11" s="94">
        <f>_xlfn.STDEV.P(B9:B11)</f>
        <v>4.9216076867444665</v>
      </c>
      <c r="H11" s="84"/>
      <c r="I11" s="84"/>
      <c r="J11" s="84"/>
      <c r="K11" s="84"/>
      <c r="L11" s="85"/>
      <c r="M11" s="85"/>
      <c r="N11" s="85"/>
      <c r="O11" s="29"/>
      <c r="P11" s="29"/>
    </row>
    <row r="12" spans="1:16" x14ac:dyDescent="0.2">
      <c r="A12" s="92">
        <v>42005</v>
      </c>
      <c r="B12" s="1">
        <v>31</v>
      </c>
      <c r="C12" s="1">
        <v>91</v>
      </c>
      <c r="D12" s="1">
        <v>12</v>
      </c>
      <c r="E12" s="1">
        <v>8</v>
      </c>
      <c r="F12" s="1">
        <v>5</v>
      </c>
      <c r="G12" s="84">
        <f t="shared" ref="G12:G20" si="0">_xlfn.STDEV.P(B10:B12)</f>
        <v>3.0912061651652345</v>
      </c>
      <c r="H12" s="84"/>
      <c r="I12" s="84"/>
      <c r="J12" s="84"/>
      <c r="K12" s="84"/>
      <c r="L12" s="85"/>
      <c r="M12" s="85"/>
      <c r="N12" s="85"/>
      <c r="O12" s="29"/>
      <c r="P12" s="29"/>
    </row>
    <row r="13" spans="1:16" x14ac:dyDescent="0.2">
      <c r="A13" s="92">
        <v>42036</v>
      </c>
      <c r="B13" s="1">
        <v>29</v>
      </c>
      <c r="C13" s="1">
        <v>100</v>
      </c>
      <c r="D13" s="1">
        <v>15</v>
      </c>
      <c r="E13" s="1">
        <v>13</v>
      </c>
      <c r="F13" s="1">
        <v>4</v>
      </c>
      <c r="G13" s="84">
        <f t="shared" si="0"/>
        <v>1.247219128924647</v>
      </c>
      <c r="H13" s="84"/>
      <c r="I13" s="84"/>
      <c r="J13" s="84"/>
      <c r="K13" s="84"/>
      <c r="L13" s="85"/>
      <c r="M13" s="85"/>
      <c r="N13" s="85"/>
      <c r="O13" s="29"/>
      <c r="P13" s="29"/>
    </row>
    <row r="14" spans="1:16" x14ac:dyDescent="0.2">
      <c r="A14" s="92">
        <v>42064</v>
      </c>
      <c r="B14" s="1">
        <v>27</v>
      </c>
      <c r="C14" s="1">
        <v>102</v>
      </c>
      <c r="D14" s="1">
        <v>13</v>
      </c>
      <c r="E14" s="1">
        <v>4</v>
      </c>
      <c r="F14" s="1">
        <v>5</v>
      </c>
      <c r="G14" s="94">
        <f t="shared" si="0"/>
        <v>1.6329931618554521</v>
      </c>
      <c r="H14" s="84"/>
      <c r="I14" s="84"/>
      <c r="J14" s="84"/>
      <c r="K14" s="84"/>
      <c r="L14" s="85"/>
      <c r="M14" s="85"/>
      <c r="N14" s="85"/>
      <c r="O14" s="29"/>
      <c r="P14" s="29"/>
    </row>
    <row r="15" spans="1:16" x14ac:dyDescent="0.2">
      <c r="A15" s="92">
        <v>42095</v>
      </c>
      <c r="B15" s="1">
        <v>26</v>
      </c>
      <c r="C15" s="1">
        <v>95</v>
      </c>
      <c r="D15" s="1">
        <v>10</v>
      </c>
      <c r="E15" s="1">
        <v>9</v>
      </c>
      <c r="F15" s="1">
        <v>6</v>
      </c>
      <c r="G15" s="84">
        <f>_xlfn.STDEV.P(B13:B15)</f>
        <v>1.247219128924647</v>
      </c>
      <c r="H15" s="84"/>
      <c r="I15" s="84"/>
      <c r="J15" s="84"/>
      <c r="K15" s="84"/>
      <c r="L15" s="85"/>
      <c r="M15" s="85"/>
      <c r="N15" s="85"/>
      <c r="O15" s="29"/>
      <c r="P15" s="29"/>
    </row>
    <row r="16" spans="1:16" x14ac:dyDescent="0.2">
      <c r="A16" s="92">
        <v>42125</v>
      </c>
      <c r="B16" s="1">
        <v>29</v>
      </c>
      <c r="C16" s="1">
        <v>94</v>
      </c>
      <c r="D16" s="1">
        <v>11</v>
      </c>
      <c r="E16" s="1">
        <v>10</v>
      </c>
      <c r="F16" s="1">
        <v>6</v>
      </c>
      <c r="G16" s="84">
        <f t="shared" si="0"/>
        <v>1.247219128924647</v>
      </c>
      <c r="H16" s="84"/>
      <c r="I16" s="84"/>
      <c r="J16" s="84"/>
      <c r="K16" s="84"/>
      <c r="L16" s="85"/>
      <c r="M16" s="85"/>
      <c r="N16" s="85"/>
      <c r="O16" s="29"/>
      <c r="P16" s="29"/>
    </row>
    <row r="17" spans="1:16" x14ac:dyDescent="0.2">
      <c r="A17" s="92">
        <v>42156</v>
      </c>
      <c r="B17" s="1">
        <v>28</v>
      </c>
      <c r="C17" s="1">
        <v>100</v>
      </c>
      <c r="D17" s="1">
        <v>10</v>
      </c>
      <c r="E17" s="1">
        <v>10</v>
      </c>
      <c r="F17" s="1">
        <v>6</v>
      </c>
      <c r="G17" s="94">
        <f>_xlfn.STDEV.P(B15:B17)</f>
        <v>1.247219128924647</v>
      </c>
      <c r="H17" s="84"/>
      <c r="I17" s="84"/>
      <c r="J17" s="84"/>
      <c r="K17" s="84"/>
      <c r="L17" s="85"/>
      <c r="M17" s="85"/>
      <c r="N17" s="85"/>
      <c r="O17" s="29"/>
      <c r="P17" s="29"/>
    </row>
    <row r="18" spans="1:16" x14ac:dyDescent="0.2">
      <c r="A18" s="92">
        <v>42186</v>
      </c>
      <c r="B18" s="1">
        <v>28</v>
      </c>
      <c r="C18" s="1">
        <v>101</v>
      </c>
      <c r="D18" s="1">
        <v>12</v>
      </c>
      <c r="E18" s="1">
        <v>18</v>
      </c>
      <c r="F18" s="1">
        <v>4</v>
      </c>
      <c r="G18" s="84">
        <f t="shared" si="0"/>
        <v>0.47140452079103168</v>
      </c>
      <c r="H18" s="84"/>
      <c r="I18" s="84"/>
      <c r="J18" s="84"/>
      <c r="K18" s="84"/>
      <c r="L18" s="85"/>
      <c r="M18" s="85"/>
      <c r="N18" s="85"/>
      <c r="O18" s="29"/>
      <c r="P18" s="29"/>
    </row>
    <row r="19" spans="1:16" x14ac:dyDescent="0.2">
      <c r="A19" s="92">
        <v>42217</v>
      </c>
      <c r="B19" s="1">
        <v>25</v>
      </c>
      <c r="C19" s="1">
        <v>95</v>
      </c>
      <c r="D19" s="1">
        <v>18</v>
      </c>
      <c r="E19" s="1">
        <v>12</v>
      </c>
      <c r="F19" s="1">
        <v>7</v>
      </c>
      <c r="G19" s="84">
        <f t="shared" si="0"/>
        <v>1.4142135623730951</v>
      </c>
      <c r="H19" s="84"/>
      <c r="I19" s="84"/>
      <c r="J19" s="84"/>
      <c r="K19" s="84"/>
      <c r="L19" s="85"/>
      <c r="M19" s="85"/>
      <c r="N19" s="85"/>
      <c r="O19" s="29"/>
      <c r="P19" s="29"/>
    </row>
    <row r="20" spans="1:16" x14ac:dyDescent="0.2">
      <c r="A20" s="92">
        <v>42248</v>
      </c>
      <c r="B20" s="1">
        <v>24</v>
      </c>
      <c r="C20" s="1">
        <v>92</v>
      </c>
      <c r="D20" s="1">
        <v>12</v>
      </c>
      <c r="E20" s="1">
        <v>11</v>
      </c>
      <c r="F20" s="1">
        <v>7</v>
      </c>
      <c r="G20" s="94">
        <f t="shared" si="0"/>
        <v>1.699673171197595</v>
      </c>
      <c r="H20" s="84"/>
      <c r="I20" s="84"/>
      <c r="J20" s="84"/>
      <c r="K20" s="84"/>
      <c r="L20" s="85"/>
      <c r="M20" s="85"/>
      <c r="N20" s="85"/>
      <c r="O20" s="29"/>
      <c r="P20" s="29"/>
    </row>
    <row r="21" spans="1:16" x14ac:dyDescent="0.2">
      <c r="A21" s="87" t="s">
        <v>104</v>
      </c>
      <c r="B21" s="88">
        <f>AVERAGE(B9:B20)</f>
        <v>27</v>
      </c>
      <c r="C21" s="88">
        <f t="shared" ref="C21:F21" si="1">AVERAGE(C9:C20)</f>
        <v>93.083333333333329</v>
      </c>
      <c r="D21" s="88">
        <f t="shared" si="1"/>
        <v>12.5</v>
      </c>
      <c r="E21" s="88">
        <f t="shared" si="1"/>
        <v>10.583333333333334</v>
      </c>
      <c r="F21" s="88">
        <f t="shared" si="1"/>
        <v>5.333333333333333</v>
      </c>
      <c r="G21" s="29"/>
      <c r="H21" s="29"/>
      <c r="I21" s="29"/>
      <c r="J21" s="29"/>
      <c r="K21" s="29"/>
      <c r="L21" s="29"/>
      <c r="M21" s="29"/>
      <c r="N21" s="29"/>
      <c r="O21" s="29"/>
      <c r="P21" s="29"/>
    </row>
    <row r="22" spans="1:16" x14ac:dyDescent="0.2">
      <c r="A22" s="87" t="s">
        <v>38</v>
      </c>
      <c r="B22" s="89">
        <f>_xlfn.STDEV.P(B9:B20)</f>
        <v>3.1358146203711299</v>
      </c>
      <c r="C22" s="89">
        <f>_xlfn.STDEV.P(C9:C20)</f>
        <v>7.6969510558113559</v>
      </c>
      <c r="D22" s="89">
        <f t="shared" ref="D22:F22" si="2">_xlfn.STDEV.P(D9:D20)</f>
        <v>2.3273733406281569</v>
      </c>
      <c r="E22" s="89">
        <f t="shared" si="2"/>
        <v>3.2776600732161891</v>
      </c>
      <c r="F22" s="89">
        <f t="shared" si="2"/>
        <v>1.0274023338281628</v>
      </c>
      <c r="G22" s="29"/>
      <c r="H22" s="29"/>
      <c r="I22" s="29"/>
      <c r="J22" s="29"/>
      <c r="K22" s="29"/>
      <c r="L22" s="29"/>
      <c r="M22" s="29"/>
      <c r="N22" s="29"/>
      <c r="O22" s="29"/>
      <c r="P22" s="29"/>
    </row>
    <row r="23" spans="1:16" x14ac:dyDescent="0.2">
      <c r="A23" s="87" t="s">
        <v>105</v>
      </c>
      <c r="B23" s="90">
        <f>B22/B21</f>
        <v>0.11614128223596777</v>
      </c>
      <c r="C23" s="90">
        <f t="shared" ref="C23:F23" si="3">C22/C21</f>
        <v>8.268882065330016E-2</v>
      </c>
      <c r="D23" s="90">
        <f t="shared" si="3"/>
        <v>0.18618986725025255</v>
      </c>
      <c r="E23" s="90">
        <f t="shared" si="3"/>
        <v>0.30970016439838005</v>
      </c>
      <c r="F23" s="90">
        <f t="shared" si="3"/>
        <v>0.19263793759278053</v>
      </c>
    </row>
    <row r="24" spans="1:16" x14ac:dyDescent="0.2">
      <c r="A24" s="83"/>
    </row>
    <row r="25" spans="1:16" x14ac:dyDescent="0.2">
      <c r="A25" s="83"/>
    </row>
    <row r="26" spans="1:16" x14ac:dyDescent="0.2">
      <c r="A26" s="83"/>
    </row>
    <row r="27" spans="1:16" x14ac:dyDescent="0.2">
      <c r="A27" s="83"/>
    </row>
    <row r="28" spans="1:16" x14ac:dyDescent="0.2">
      <c r="A28" s="83"/>
    </row>
    <row r="29" spans="1:16" x14ac:dyDescent="0.2">
      <c r="A29" s="83"/>
    </row>
    <row r="30" spans="1:16" x14ac:dyDescent="0.2">
      <c r="A30" s="83"/>
    </row>
    <row r="31" spans="1:16" x14ac:dyDescent="0.2">
      <c r="A31" s="3"/>
    </row>
    <row r="32" spans="1:16" x14ac:dyDescent="0.2">
      <c r="A32" s="3"/>
    </row>
    <row r="33" spans="1:1" x14ac:dyDescent="0.2">
      <c r="A33" s="3"/>
    </row>
    <row r="34" spans="1:1" x14ac:dyDescent="0.2">
      <c r="A34" s="3"/>
    </row>
    <row r="35" spans="1:1" x14ac:dyDescent="0.2">
      <c r="A35" s="3"/>
    </row>
    <row r="36" spans="1:1" x14ac:dyDescent="0.2">
      <c r="A36" s="3"/>
    </row>
    <row r="37" spans="1:1" x14ac:dyDescent="0.2">
      <c r="A37" s="3"/>
    </row>
    <row r="38" spans="1:1" x14ac:dyDescent="0.2">
      <c r="A38" s="3"/>
    </row>
  </sheetData>
  <mergeCells count="1">
    <mergeCell ref="A1:O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36"/>
  <sheetViews>
    <sheetView workbookViewId="0">
      <selection sqref="A1:H4"/>
    </sheetView>
  </sheetViews>
  <sheetFormatPr defaultRowHeight="12.75" x14ac:dyDescent="0.2"/>
  <cols>
    <col min="1" max="1" width="10.140625" bestFit="1" customWidth="1"/>
    <col min="2" max="2" width="18.85546875" bestFit="1" customWidth="1"/>
    <col min="3" max="3" width="18.28515625" bestFit="1" customWidth="1"/>
    <col min="5" max="5" width="8.5703125" customWidth="1"/>
    <col min="7" max="7" width="18.85546875" bestFit="1" customWidth="1"/>
    <col min="8" max="8" width="12.7109375" bestFit="1" customWidth="1"/>
    <col min="9" max="9" width="6" bestFit="1" customWidth="1"/>
  </cols>
  <sheetData>
    <row r="1" spans="1:11" ht="26.25" customHeight="1" x14ac:dyDescent="0.2">
      <c r="A1" s="160" t="s">
        <v>136</v>
      </c>
      <c r="B1" s="161"/>
      <c r="C1" s="161"/>
      <c r="D1" s="161"/>
      <c r="E1" s="161"/>
      <c r="F1" s="161"/>
      <c r="G1" s="161"/>
      <c r="H1" s="162"/>
    </row>
    <row r="2" spans="1:11" x14ac:dyDescent="0.2">
      <c r="A2" s="163"/>
      <c r="B2" s="164"/>
      <c r="C2" s="164"/>
      <c r="D2" s="164"/>
      <c r="E2" s="164"/>
      <c r="F2" s="164"/>
      <c r="G2" s="164"/>
      <c r="H2" s="165"/>
    </row>
    <row r="3" spans="1:11" x14ac:dyDescent="0.2">
      <c r="A3" s="163"/>
      <c r="B3" s="164"/>
      <c r="C3" s="164"/>
      <c r="D3" s="164"/>
      <c r="E3" s="164"/>
      <c r="F3" s="164"/>
      <c r="G3" s="164"/>
      <c r="H3" s="165"/>
    </row>
    <row r="4" spans="1:11" ht="13.5" thickBot="1" x14ac:dyDescent="0.25">
      <c r="A4" s="166"/>
      <c r="B4" s="167"/>
      <c r="C4" s="167"/>
      <c r="D4" s="167"/>
      <c r="E4" s="167"/>
      <c r="F4" s="167"/>
      <c r="G4" s="167"/>
      <c r="H4" s="168"/>
    </row>
    <row r="6" spans="1:11" x14ac:dyDescent="0.2">
      <c r="F6" s="29"/>
      <c r="G6" s="29"/>
      <c r="H6" s="29"/>
      <c r="I6" s="29"/>
      <c r="J6" s="29"/>
    </row>
    <row r="7" spans="1:11" ht="15" x14ac:dyDescent="0.25">
      <c r="A7" s="2" t="s">
        <v>3</v>
      </c>
      <c r="B7" s="2" t="s">
        <v>4</v>
      </c>
      <c r="C7" s="2" t="s">
        <v>5</v>
      </c>
      <c r="F7" s="91"/>
      <c r="G7" s="91"/>
      <c r="H7" s="122"/>
      <c r="I7" s="91"/>
      <c r="J7" s="91"/>
    </row>
    <row r="8" spans="1:11" x14ac:dyDescent="0.2">
      <c r="A8">
        <v>1</v>
      </c>
      <c r="B8" t="s">
        <v>6</v>
      </c>
      <c r="C8" s="4">
        <v>0.878</v>
      </c>
      <c r="F8" s="7"/>
      <c r="G8" s="7"/>
      <c r="H8" s="15"/>
      <c r="I8" s="7"/>
      <c r="J8" s="23"/>
      <c r="K8" s="95"/>
    </row>
    <row r="9" spans="1:11" x14ac:dyDescent="0.2">
      <c r="A9">
        <v>2</v>
      </c>
      <c r="B9" t="s">
        <v>7</v>
      </c>
      <c r="C9" s="4">
        <v>0.88980000000000004</v>
      </c>
      <c r="F9" s="7"/>
      <c r="G9" s="7"/>
      <c r="H9" s="15"/>
      <c r="I9" s="7"/>
      <c r="J9" s="23"/>
      <c r="K9" s="95"/>
    </row>
    <row r="10" spans="1:11" x14ac:dyDescent="0.2">
      <c r="A10">
        <v>3</v>
      </c>
      <c r="B10" t="s">
        <v>8</v>
      </c>
      <c r="C10" s="4">
        <v>0.85499999999999998</v>
      </c>
      <c r="F10" s="7"/>
      <c r="G10" s="7"/>
      <c r="H10" s="15"/>
      <c r="I10" s="7"/>
      <c r="J10" s="23"/>
      <c r="K10" s="95"/>
    </row>
    <row r="11" spans="1:11" x14ac:dyDescent="0.2">
      <c r="A11">
        <v>4</v>
      </c>
      <c r="B11" t="s">
        <v>9</v>
      </c>
      <c r="C11" s="4">
        <v>0.85499999999999998</v>
      </c>
      <c r="F11" s="7"/>
      <c r="G11" s="7"/>
      <c r="H11" s="15"/>
      <c r="I11" s="7"/>
      <c r="J11" s="23"/>
      <c r="K11" s="95"/>
    </row>
    <row r="12" spans="1:11" x14ac:dyDescent="0.2">
      <c r="A12">
        <v>5</v>
      </c>
      <c r="B12" t="s">
        <v>10</v>
      </c>
      <c r="C12" s="4">
        <v>0.92400000000000004</v>
      </c>
      <c r="F12" s="7"/>
      <c r="G12" s="7"/>
      <c r="H12" s="15"/>
      <c r="I12" s="7"/>
      <c r="J12" s="23"/>
      <c r="K12" s="95"/>
    </row>
    <row r="13" spans="1:11" x14ac:dyDescent="0.2">
      <c r="A13">
        <v>6</v>
      </c>
      <c r="B13" t="s">
        <v>11</v>
      </c>
      <c r="C13" s="4">
        <v>0.93400000000000005</v>
      </c>
      <c r="F13" s="7"/>
      <c r="G13" s="7"/>
      <c r="H13" s="15"/>
      <c r="I13" s="7"/>
      <c r="J13" s="23"/>
      <c r="K13" s="95"/>
    </row>
    <row r="14" spans="1:11" x14ac:dyDescent="0.2">
      <c r="A14">
        <v>7</v>
      </c>
      <c r="B14" t="s">
        <v>12</v>
      </c>
      <c r="C14" s="4">
        <v>0.83499999999999996</v>
      </c>
      <c r="F14" s="7"/>
      <c r="G14" s="7"/>
      <c r="H14" s="15"/>
      <c r="I14" s="7"/>
      <c r="J14" s="23"/>
      <c r="K14" s="95"/>
    </row>
    <row r="15" spans="1:11" x14ac:dyDescent="0.2">
      <c r="A15">
        <v>8</v>
      </c>
      <c r="B15" t="s">
        <v>13</v>
      </c>
      <c r="C15" s="4">
        <v>0.86599999999999999</v>
      </c>
      <c r="F15" s="7"/>
      <c r="G15" s="7"/>
      <c r="H15" s="15"/>
      <c r="I15" s="7"/>
      <c r="J15" s="23"/>
      <c r="K15" s="95"/>
    </row>
    <row r="16" spans="1:11" x14ac:dyDescent="0.2">
      <c r="A16">
        <v>9</v>
      </c>
      <c r="B16" t="s">
        <v>14</v>
      </c>
      <c r="C16" s="4">
        <v>0.95599999999999996</v>
      </c>
      <c r="F16" s="7"/>
      <c r="G16" s="7"/>
      <c r="H16" s="15"/>
      <c r="I16" s="7"/>
      <c r="J16" s="23"/>
      <c r="K16" s="95"/>
    </row>
    <row r="17" spans="1:12" x14ac:dyDescent="0.2">
      <c r="A17">
        <v>10</v>
      </c>
      <c r="B17" t="s">
        <v>15</v>
      </c>
      <c r="C17" s="4">
        <v>0.98499999999999999</v>
      </c>
      <c r="F17" s="7"/>
      <c r="G17" s="7"/>
      <c r="H17" s="15"/>
      <c r="I17" s="7"/>
      <c r="J17" s="23"/>
      <c r="K17" s="95"/>
    </row>
    <row r="18" spans="1:12" x14ac:dyDescent="0.2">
      <c r="A18">
        <v>11</v>
      </c>
      <c r="B18" t="s">
        <v>16</v>
      </c>
      <c r="C18" s="4">
        <v>0.878</v>
      </c>
      <c r="F18" s="7"/>
      <c r="G18" s="7"/>
      <c r="H18" s="15"/>
      <c r="I18" s="7"/>
      <c r="J18" s="23"/>
      <c r="K18" s="95"/>
    </row>
    <row r="19" spans="1:12" x14ac:dyDescent="0.2">
      <c r="A19">
        <v>12</v>
      </c>
      <c r="B19" t="s">
        <v>17</v>
      </c>
      <c r="C19" s="4">
        <v>0.84799999999999998</v>
      </c>
      <c r="F19" s="7"/>
      <c r="G19" s="7"/>
      <c r="H19" s="15"/>
      <c r="I19" s="7"/>
      <c r="J19" s="23"/>
      <c r="K19" s="95"/>
    </row>
    <row r="20" spans="1:12" x14ac:dyDescent="0.2">
      <c r="A20">
        <v>13</v>
      </c>
      <c r="B20" t="s">
        <v>18</v>
      </c>
      <c r="C20" s="4">
        <v>0.89</v>
      </c>
      <c r="F20" s="7"/>
      <c r="G20" s="7"/>
      <c r="H20" s="15"/>
      <c r="I20" s="7"/>
      <c r="J20" s="23"/>
      <c r="K20" s="95"/>
    </row>
    <row r="21" spans="1:12" x14ac:dyDescent="0.2">
      <c r="A21">
        <v>14</v>
      </c>
      <c r="B21" t="s">
        <v>19</v>
      </c>
      <c r="C21" s="4">
        <v>0.79600000000000004</v>
      </c>
      <c r="F21" s="7"/>
      <c r="G21" s="7"/>
      <c r="H21" s="15"/>
      <c r="I21" s="7"/>
      <c r="J21" s="23"/>
      <c r="K21" s="95"/>
    </row>
    <row r="22" spans="1:12" x14ac:dyDescent="0.2">
      <c r="A22">
        <v>15</v>
      </c>
      <c r="B22" t="s">
        <v>20</v>
      </c>
      <c r="C22" s="4">
        <v>0.83399999999999996</v>
      </c>
      <c r="F22" s="7"/>
      <c r="G22" s="7"/>
      <c r="H22" s="15"/>
      <c r="I22" s="7"/>
      <c r="J22" s="23"/>
      <c r="K22" s="95"/>
    </row>
    <row r="23" spans="1:12" x14ac:dyDescent="0.2">
      <c r="A23">
        <v>16</v>
      </c>
      <c r="B23" t="s">
        <v>21</v>
      </c>
      <c r="C23" s="4">
        <v>0.88200000000000001</v>
      </c>
      <c r="F23" s="7"/>
      <c r="G23" s="7"/>
      <c r="H23" s="15"/>
      <c r="I23" s="7"/>
      <c r="J23" s="23"/>
      <c r="K23" s="95"/>
    </row>
    <row r="24" spans="1:12" x14ac:dyDescent="0.2">
      <c r="A24">
        <v>17</v>
      </c>
      <c r="B24" t="s">
        <v>22</v>
      </c>
      <c r="C24" s="4">
        <v>0.89100000000000001</v>
      </c>
      <c r="F24" s="7"/>
      <c r="G24" s="7"/>
      <c r="H24" s="15"/>
      <c r="I24" s="7"/>
      <c r="J24" s="23"/>
      <c r="K24" s="123"/>
      <c r="L24" s="124"/>
    </row>
    <row r="25" spans="1:12" x14ac:dyDescent="0.2">
      <c r="A25">
        <v>18</v>
      </c>
      <c r="B25" t="s">
        <v>23</v>
      </c>
      <c r="C25" s="4">
        <v>0.78</v>
      </c>
      <c r="F25" s="7"/>
      <c r="G25" s="7"/>
      <c r="H25" s="15"/>
      <c r="I25" s="7"/>
      <c r="J25" s="23"/>
      <c r="K25" s="123"/>
      <c r="L25" s="124"/>
    </row>
    <row r="26" spans="1:12" x14ac:dyDescent="0.2">
      <c r="A26">
        <v>19</v>
      </c>
      <c r="B26" t="s">
        <v>24</v>
      </c>
      <c r="C26" s="4">
        <v>0.78600000000000003</v>
      </c>
      <c r="F26" s="7"/>
      <c r="G26" s="7"/>
      <c r="H26" s="15"/>
      <c r="I26" s="7"/>
      <c r="J26" s="23"/>
      <c r="K26" s="123"/>
      <c r="L26" s="124"/>
    </row>
    <row r="27" spans="1:12" x14ac:dyDescent="0.2">
      <c r="A27">
        <v>20</v>
      </c>
      <c r="B27" t="s">
        <v>25</v>
      </c>
      <c r="C27" s="4">
        <v>0.85399999999999998</v>
      </c>
      <c r="F27" s="7"/>
      <c r="G27" s="7"/>
      <c r="H27" s="15"/>
      <c r="I27" s="7"/>
      <c r="J27" s="23"/>
      <c r="K27" s="123"/>
      <c r="L27" s="124"/>
    </row>
    <row r="28" spans="1:12" x14ac:dyDescent="0.2">
      <c r="A28">
        <v>21</v>
      </c>
      <c r="B28" t="s">
        <v>26</v>
      </c>
      <c r="C28" s="4">
        <v>0.73899999999999999</v>
      </c>
      <c r="F28" s="7"/>
      <c r="G28" s="7"/>
      <c r="H28" s="15"/>
      <c r="I28" s="7"/>
      <c r="J28" s="23"/>
      <c r="K28" s="123"/>
      <c r="L28" s="124"/>
    </row>
    <row r="29" spans="1:12" x14ac:dyDescent="0.2">
      <c r="A29">
        <v>22</v>
      </c>
      <c r="B29" t="s">
        <v>27</v>
      </c>
      <c r="C29" s="4">
        <v>0.878</v>
      </c>
      <c r="F29" s="7"/>
      <c r="G29" s="7"/>
      <c r="H29" s="15"/>
      <c r="I29" s="7"/>
      <c r="J29" s="23"/>
      <c r="K29" s="123"/>
      <c r="L29" s="124"/>
    </row>
    <row r="30" spans="1:12" x14ac:dyDescent="0.2">
      <c r="A30">
        <v>23</v>
      </c>
      <c r="B30" t="s">
        <v>28</v>
      </c>
      <c r="C30" s="4">
        <v>0.85399999999999998</v>
      </c>
      <c r="F30" s="7"/>
      <c r="G30" s="7"/>
      <c r="H30" s="15"/>
      <c r="I30" s="7"/>
      <c r="J30" s="23"/>
      <c r="K30" s="123"/>
      <c r="L30" s="124"/>
    </row>
    <row r="31" spans="1:12" x14ac:dyDescent="0.2">
      <c r="A31">
        <v>24</v>
      </c>
      <c r="B31" t="s">
        <v>29</v>
      </c>
      <c r="C31" s="4">
        <v>0.83399999999999996</v>
      </c>
      <c r="F31" s="7"/>
      <c r="G31" s="7"/>
      <c r="H31" s="15"/>
      <c r="I31" s="7"/>
      <c r="J31" s="23"/>
      <c r="K31" s="123"/>
      <c r="L31" s="124"/>
    </row>
    <row r="32" spans="1:12" x14ac:dyDescent="0.2">
      <c r="A32">
        <v>25</v>
      </c>
      <c r="B32" t="s">
        <v>30</v>
      </c>
      <c r="C32" s="4">
        <v>0.94899999999999995</v>
      </c>
      <c r="F32" s="7"/>
      <c r="G32" s="7"/>
      <c r="H32" s="15"/>
      <c r="I32" s="7"/>
      <c r="J32" s="23"/>
      <c r="K32" s="123"/>
      <c r="L32" s="124"/>
    </row>
    <row r="33" spans="1:12" x14ac:dyDescent="0.2">
      <c r="A33">
        <v>26</v>
      </c>
      <c r="B33" t="s">
        <v>31</v>
      </c>
      <c r="C33" s="4">
        <v>0.90400000000000003</v>
      </c>
      <c r="F33" s="7"/>
      <c r="G33" s="7"/>
      <c r="H33" s="15"/>
      <c r="I33" s="7"/>
      <c r="J33" s="23"/>
      <c r="K33" s="123"/>
      <c r="L33" s="124"/>
    </row>
    <row r="34" spans="1:12" x14ac:dyDescent="0.2">
      <c r="F34" s="125"/>
      <c r="G34" s="125"/>
      <c r="H34" s="125"/>
      <c r="I34" s="125"/>
      <c r="J34" s="125"/>
      <c r="K34" s="124"/>
      <c r="L34" s="124"/>
    </row>
    <row r="35" spans="1:12" x14ac:dyDescent="0.2">
      <c r="F35" s="124"/>
      <c r="G35" s="124"/>
      <c r="H35" s="124"/>
      <c r="I35" s="124"/>
      <c r="J35" s="124"/>
      <c r="K35" s="124"/>
      <c r="L35" s="124"/>
    </row>
    <row r="36" spans="1:12" x14ac:dyDescent="0.2">
      <c r="F36" s="124"/>
      <c r="G36" s="124"/>
      <c r="H36" s="124"/>
      <c r="I36" s="124"/>
      <c r="J36" s="124"/>
      <c r="K36" s="124"/>
      <c r="L36" s="124"/>
    </row>
  </sheetData>
  <sortState xmlns:xlrd2="http://schemas.microsoft.com/office/spreadsheetml/2017/richdata2" ref="F2:J27">
    <sortCondition ref="I4"/>
  </sortState>
  <mergeCells count="1">
    <mergeCell ref="A1:H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3"/>
  <sheetViews>
    <sheetView workbookViewId="0">
      <selection activeCell="D8" sqref="D8"/>
    </sheetView>
  </sheetViews>
  <sheetFormatPr defaultRowHeight="12.75" x14ac:dyDescent="0.2"/>
  <cols>
    <col min="1" max="1" width="10.140625" bestFit="1" customWidth="1"/>
    <col min="2" max="2" width="18.85546875" bestFit="1" customWidth="1"/>
    <col min="3" max="3" width="18.28515625" bestFit="1" customWidth="1"/>
    <col min="7" max="7" width="18.85546875" bestFit="1" customWidth="1"/>
    <col min="8" max="8" width="12.7109375" bestFit="1" customWidth="1"/>
    <col min="9" max="9" width="6" bestFit="1" customWidth="1"/>
  </cols>
  <sheetData>
    <row r="1" spans="1:11" ht="26.25" customHeight="1" x14ac:dyDescent="0.2">
      <c r="A1" s="169" t="s">
        <v>97</v>
      </c>
      <c r="B1" s="169"/>
      <c r="C1" s="169"/>
      <c r="D1" s="169"/>
      <c r="E1" s="169"/>
      <c r="F1" s="169"/>
      <c r="G1" s="169"/>
      <c r="H1" s="169"/>
    </row>
    <row r="2" spans="1:11" x14ac:dyDescent="0.2">
      <c r="A2" s="169"/>
      <c r="B2" s="169"/>
      <c r="C2" s="169"/>
      <c r="D2" s="169"/>
      <c r="E2" s="169"/>
      <c r="F2" s="169"/>
      <c r="G2" s="169"/>
      <c r="H2" s="169"/>
    </row>
    <row r="3" spans="1:11" x14ac:dyDescent="0.2">
      <c r="A3" s="169"/>
      <c r="B3" s="169"/>
      <c r="C3" s="169"/>
      <c r="D3" s="169"/>
      <c r="E3" s="169"/>
      <c r="F3" s="169"/>
      <c r="G3" s="169"/>
      <c r="H3" s="169"/>
    </row>
    <row r="4" spans="1:11" x14ac:dyDescent="0.2">
      <c r="A4" s="169"/>
      <c r="B4" s="169"/>
      <c r="C4" s="169"/>
      <c r="D4" s="169"/>
      <c r="E4" s="169"/>
      <c r="F4" s="169"/>
      <c r="G4" s="169"/>
      <c r="H4" s="169"/>
    </row>
    <row r="6" spans="1:11" ht="13.5" thickBot="1" x14ac:dyDescent="0.25"/>
    <row r="7" spans="1:11" ht="26.25" x14ac:dyDescent="0.25">
      <c r="A7" s="2" t="s">
        <v>3</v>
      </c>
      <c r="B7" s="2" t="s">
        <v>4</v>
      </c>
      <c r="C7" s="2" t="s">
        <v>5</v>
      </c>
      <c r="F7" s="100" t="s">
        <v>49</v>
      </c>
      <c r="G7" s="100" t="s">
        <v>4</v>
      </c>
      <c r="H7" s="22" t="s">
        <v>52</v>
      </c>
      <c r="I7" s="100" t="s">
        <v>50</v>
      </c>
      <c r="J7" s="100" t="s">
        <v>51</v>
      </c>
    </row>
    <row r="8" spans="1:11" x14ac:dyDescent="0.2">
      <c r="A8">
        <v>1</v>
      </c>
      <c r="B8" t="s">
        <v>6</v>
      </c>
      <c r="C8" s="4">
        <v>0.878</v>
      </c>
      <c r="F8" s="7">
        <v>10</v>
      </c>
      <c r="G8" s="7" t="str">
        <f>VLOOKUP(F8,$A$8:$B$33,2,FALSE)</f>
        <v>Ashley Goliver</v>
      </c>
      <c r="H8" s="15">
        <v>0.98499999999999999</v>
      </c>
      <c r="I8" s="7">
        <v>1</v>
      </c>
      <c r="J8" s="23">
        <v>1</v>
      </c>
      <c r="K8" s="95"/>
    </row>
    <row r="9" spans="1:11" x14ac:dyDescent="0.2">
      <c r="A9">
        <v>2</v>
      </c>
      <c r="B9" t="s">
        <v>7</v>
      </c>
      <c r="C9" s="4">
        <v>0.88980000000000004</v>
      </c>
      <c r="F9" s="7">
        <v>9</v>
      </c>
      <c r="G9" s="7" t="str">
        <f t="shared" ref="G9:G33" si="0">VLOOKUP(F9,$A$8:$B$33,2,FALSE)</f>
        <v>Erica Andres</v>
      </c>
      <c r="H9" s="15">
        <v>0.95599999999999996</v>
      </c>
      <c r="I9" s="7">
        <v>2</v>
      </c>
      <c r="J9" s="23">
        <v>0.96</v>
      </c>
      <c r="K9" s="95"/>
    </row>
    <row r="10" spans="1:11" x14ac:dyDescent="0.2">
      <c r="A10">
        <v>3</v>
      </c>
      <c r="B10" t="s">
        <v>8</v>
      </c>
      <c r="C10" s="4">
        <v>0.85499999999999998</v>
      </c>
      <c r="F10" s="7">
        <v>25</v>
      </c>
      <c r="G10" s="7" t="str">
        <f t="shared" si="0"/>
        <v>Miguel McDonald</v>
      </c>
      <c r="H10" s="15">
        <v>0.94899999999999995</v>
      </c>
      <c r="I10" s="7">
        <v>3</v>
      </c>
      <c r="J10" s="23">
        <v>0.92</v>
      </c>
      <c r="K10" s="95"/>
    </row>
    <row r="11" spans="1:11" x14ac:dyDescent="0.2">
      <c r="A11">
        <v>4</v>
      </c>
      <c r="B11" t="s">
        <v>9</v>
      </c>
      <c r="C11" s="4">
        <v>0.85499999999999998</v>
      </c>
      <c r="F11" s="7">
        <v>6</v>
      </c>
      <c r="G11" s="7" t="str">
        <f t="shared" si="0"/>
        <v>Amy Jones</v>
      </c>
      <c r="H11" s="15">
        <v>0.93400000000000005</v>
      </c>
      <c r="I11" s="7">
        <v>4</v>
      </c>
      <c r="J11" s="23">
        <v>0.88</v>
      </c>
      <c r="K11" s="95"/>
    </row>
    <row r="12" spans="1:11" x14ac:dyDescent="0.2">
      <c r="A12">
        <v>5</v>
      </c>
      <c r="B12" t="s">
        <v>10</v>
      </c>
      <c r="C12" s="4">
        <v>0.92400000000000004</v>
      </c>
      <c r="F12" s="7">
        <v>5</v>
      </c>
      <c r="G12" s="7" t="str">
        <f t="shared" si="0"/>
        <v>Michele Wilson</v>
      </c>
      <c r="H12" s="15">
        <v>0.92400000000000004</v>
      </c>
      <c r="I12" s="7">
        <v>5</v>
      </c>
      <c r="J12" s="23">
        <v>0.84</v>
      </c>
      <c r="K12" s="95"/>
    </row>
    <row r="13" spans="1:11" x14ac:dyDescent="0.2">
      <c r="A13">
        <v>6</v>
      </c>
      <c r="B13" t="s">
        <v>11</v>
      </c>
      <c r="C13" s="4">
        <v>0.93400000000000005</v>
      </c>
      <c r="F13" s="7">
        <v>26</v>
      </c>
      <c r="G13" s="7" t="str">
        <f t="shared" si="0"/>
        <v>Peter Parker</v>
      </c>
      <c r="H13" s="15">
        <v>0.90400000000000003</v>
      </c>
      <c r="I13" s="7">
        <v>6</v>
      </c>
      <c r="J13" s="23">
        <v>0.8</v>
      </c>
      <c r="K13" s="95"/>
    </row>
    <row r="14" spans="1:11" x14ac:dyDescent="0.2">
      <c r="A14">
        <v>7</v>
      </c>
      <c r="B14" t="s">
        <v>12</v>
      </c>
      <c r="C14" s="4">
        <v>0.83499999999999996</v>
      </c>
      <c r="F14" s="7">
        <v>17</v>
      </c>
      <c r="G14" s="7" t="str">
        <f t="shared" si="0"/>
        <v>Allison Cruz</v>
      </c>
      <c r="H14" s="15">
        <v>0.89100000000000001</v>
      </c>
      <c r="I14" s="7">
        <v>7</v>
      </c>
      <c r="J14" s="23">
        <v>0.76</v>
      </c>
      <c r="K14" s="95"/>
    </row>
    <row r="15" spans="1:11" x14ac:dyDescent="0.2">
      <c r="A15">
        <v>8</v>
      </c>
      <c r="B15" t="s">
        <v>13</v>
      </c>
      <c r="C15" s="4">
        <v>0.86599999999999999</v>
      </c>
      <c r="F15" s="7">
        <v>13</v>
      </c>
      <c r="G15" s="7" t="str">
        <f t="shared" si="0"/>
        <v>Phil Paulson</v>
      </c>
      <c r="H15" s="15">
        <v>0.89</v>
      </c>
      <c r="I15" s="7">
        <v>8</v>
      </c>
      <c r="J15" s="23">
        <v>0.72</v>
      </c>
      <c r="K15" s="95"/>
    </row>
    <row r="16" spans="1:11" x14ac:dyDescent="0.2">
      <c r="A16">
        <v>9</v>
      </c>
      <c r="B16" t="s">
        <v>14</v>
      </c>
      <c r="C16" s="4">
        <v>0.95599999999999996</v>
      </c>
      <c r="F16" s="7">
        <v>2</v>
      </c>
      <c r="G16" s="7" t="str">
        <f t="shared" si="0"/>
        <v>Sam Smith</v>
      </c>
      <c r="H16" s="15">
        <v>0.88980000000000004</v>
      </c>
      <c r="I16" s="7">
        <v>9</v>
      </c>
      <c r="J16" s="23">
        <v>0.68</v>
      </c>
      <c r="K16" s="95"/>
    </row>
    <row r="17" spans="1:11" x14ac:dyDescent="0.2">
      <c r="A17">
        <v>10</v>
      </c>
      <c r="B17" t="s">
        <v>15</v>
      </c>
      <c r="C17" s="4">
        <v>0.98499999999999999</v>
      </c>
      <c r="F17" s="7">
        <v>16</v>
      </c>
      <c r="G17" s="7" t="str">
        <f t="shared" si="0"/>
        <v>Lindsay Braun</v>
      </c>
      <c r="H17" s="15">
        <v>0.88200000000000001</v>
      </c>
      <c r="I17" s="7">
        <v>10</v>
      </c>
      <c r="J17" s="23">
        <v>0.64</v>
      </c>
      <c r="K17" s="95"/>
    </row>
    <row r="18" spans="1:11" x14ac:dyDescent="0.2">
      <c r="A18">
        <v>11</v>
      </c>
      <c r="B18" t="s">
        <v>16</v>
      </c>
      <c r="C18" s="4">
        <v>0.878</v>
      </c>
      <c r="F18" s="7">
        <v>1</v>
      </c>
      <c r="G18" s="7" t="str">
        <f t="shared" si="0"/>
        <v>Mike Meyers</v>
      </c>
      <c r="H18" s="15">
        <v>0.878</v>
      </c>
      <c r="I18" s="7">
        <v>11</v>
      </c>
      <c r="J18" s="23">
        <v>0.52</v>
      </c>
      <c r="K18" s="95"/>
    </row>
    <row r="19" spans="1:11" x14ac:dyDescent="0.2">
      <c r="A19">
        <v>12</v>
      </c>
      <c r="B19" t="s">
        <v>17</v>
      </c>
      <c r="C19" s="4">
        <v>0.84799999999999998</v>
      </c>
      <c r="F19" s="7">
        <v>11</v>
      </c>
      <c r="G19" s="7" t="str">
        <f t="shared" si="0"/>
        <v>Tim Robin</v>
      </c>
      <c r="H19" s="15">
        <v>0.878</v>
      </c>
      <c r="I19" s="7">
        <v>11</v>
      </c>
      <c r="J19" s="23">
        <v>0.52</v>
      </c>
      <c r="K19" s="95"/>
    </row>
    <row r="20" spans="1:11" x14ac:dyDescent="0.2">
      <c r="A20">
        <v>13</v>
      </c>
      <c r="B20" t="s">
        <v>18</v>
      </c>
      <c r="C20" s="4">
        <v>0.89</v>
      </c>
      <c r="F20" s="7">
        <v>22</v>
      </c>
      <c r="G20" s="7" t="str">
        <f t="shared" si="0"/>
        <v>Dana Markowski</v>
      </c>
      <c r="H20" s="15">
        <v>0.878</v>
      </c>
      <c r="I20" s="7">
        <v>11</v>
      </c>
      <c r="J20" s="23">
        <v>0.52</v>
      </c>
      <c r="K20" s="95"/>
    </row>
    <row r="21" spans="1:11" x14ac:dyDescent="0.2">
      <c r="A21">
        <v>14</v>
      </c>
      <c r="B21" t="s">
        <v>19</v>
      </c>
      <c r="C21" s="4">
        <v>0.79600000000000004</v>
      </c>
      <c r="F21" s="7">
        <v>8</v>
      </c>
      <c r="G21" s="7" t="str">
        <f t="shared" si="0"/>
        <v>Raphael Weiz</v>
      </c>
      <c r="H21" s="15">
        <v>0.86599999999999999</v>
      </c>
      <c r="I21" s="7">
        <v>14</v>
      </c>
      <c r="J21" s="23">
        <v>0.48</v>
      </c>
      <c r="K21" s="95"/>
    </row>
    <row r="22" spans="1:11" x14ac:dyDescent="0.2">
      <c r="A22">
        <v>15</v>
      </c>
      <c r="B22" t="s">
        <v>20</v>
      </c>
      <c r="C22" s="4">
        <v>0.83399999999999996</v>
      </c>
      <c r="F22" s="7">
        <v>3</v>
      </c>
      <c r="G22" s="7" t="str">
        <f t="shared" si="0"/>
        <v>Walter Wolaver</v>
      </c>
      <c r="H22" s="15">
        <v>0.85499999999999998</v>
      </c>
      <c r="I22" s="7">
        <v>15</v>
      </c>
      <c r="J22" s="23">
        <v>0.4</v>
      </c>
      <c r="K22" s="95"/>
    </row>
    <row r="23" spans="1:11" x14ac:dyDescent="0.2">
      <c r="A23">
        <v>16</v>
      </c>
      <c r="B23" t="s">
        <v>21</v>
      </c>
      <c r="C23" s="4">
        <v>0.88200000000000001</v>
      </c>
      <c r="F23" s="7">
        <v>4</v>
      </c>
      <c r="G23" s="7" t="str">
        <f t="shared" si="0"/>
        <v>Randy Adam</v>
      </c>
      <c r="H23" s="15">
        <v>0.85499999999999998</v>
      </c>
      <c r="I23" s="7">
        <v>15</v>
      </c>
      <c r="J23" s="23">
        <v>0.4</v>
      </c>
      <c r="K23" s="95"/>
    </row>
    <row r="24" spans="1:11" x14ac:dyDescent="0.2">
      <c r="A24">
        <v>17</v>
      </c>
      <c r="B24" t="s">
        <v>22</v>
      </c>
      <c r="C24" s="4">
        <v>0.89100000000000001</v>
      </c>
      <c r="F24" s="7">
        <v>20</v>
      </c>
      <c r="G24" s="7" t="str">
        <f t="shared" si="0"/>
        <v>Chris Michaels</v>
      </c>
      <c r="H24" s="15">
        <v>0.85399999999999998</v>
      </c>
      <c r="I24" s="7">
        <v>17</v>
      </c>
      <c r="J24" s="23">
        <v>0.32</v>
      </c>
      <c r="K24" s="95"/>
    </row>
    <row r="25" spans="1:11" x14ac:dyDescent="0.2">
      <c r="A25">
        <v>18</v>
      </c>
      <c r="B25" t="s">
        <v>23</v>
      </c>
      <c r="C25" s="4">
        <v>0.78</v>
      </c>
      <c r="F25" s="7">
        <v>23</v>
      </c>
      <c r="G25" s="7" t="str">
        <f t="shared" si="0"/>
        <v>Bill Kimberger</v>
      </c>
      <c r="H25" s="15">
        <v>0.85399999999999998</v>
      </c>
      <c r="I25" s="7">
        <v>17</v>
      </c>
      <c r="J25" s="23">
        <v>0.32</v>
      </c>
      <c r="K25" s="95"/>
    </row>
    <row r="26" spans="1:11" x14ac:dyDescent="0.2">
      <c r="A26">
        <v>19</v>
      </c>
      <c r="B26" t="s">
        <v>24</v>
      </c>
      <c r="C26" s="4">
        <v>0.78600000000000003</v>
      </c>
      <c r="F26" s="7">
        <v>12</v>
      </c>
      <c r="G26" s="7" t="str">
        <f t="shared" si="0"/>
        <v>Michelle Seastrom</v>
      </c>
      <c r="H26" s="15">
        <v>0.84799999999999998</v>
      </c>
      <c r="I26" s="7">
        <v>19</v>
      </c>
      <c r="J26" s="23">
        <v>0.28000000000000003</v>
      </c>
      <c r="K26" s="95"/>
    </row>
    <row r="27" spans="1:11" ht="13.5" thickBot="1" x14ac:dyDescent="0.25">
      <c r="A27">
        <v>20</v>
      </c>
      <c r="B27" t="s">
        <v>25</v>
      </c>
      <c r="C27" s="4">
        <v>0.85399999999999998</v>
      </c>
      <c r="F27" s="7">
        <v>7</v>
      </c>
      <c r="G27" s="7" t="str">
        <f t="shared" si="0"/>
        <v>Chris Foutz</v>
      </c>
      <c r="H27" s="15">
        <v>0.83499999999999996</v>
      </c>
      <c r="I27" s="7">
        <v>20</v>
      </c>
      <c r="J27" s="23">
        <v>0.24</v>
      </c>
      <c r="K27" s="95"/>
    </row>
    <row r="28" spans="1:11" x14ac:dyDescent="0.2">
      <c r="A28">
        <v>21</v>
      </c>
      <c r="B28" t="s">
        <v>26</v>
      </c>
      <c r="C28" s="4">
        <v>0.73899999999999999</v>
      </c>
      <c r="F28" s="16">
        <v>15</v>
      </c>
      <c r="G28" s="16" t="str">
        <f t="shared" si="0"/>
        <v>Thomas Fisher</v>
      </c>
      <c r="H28" s="17">
        <v>0.83399999999999996</v>
      </c>
      <c r="I28" s="16">
        <v>21</v>
      </c>
      <c r="J28" s="24">
        <v>0.16</v>
      </c>
      <c r="K28" s="95"/>
    </row>
    <row r="29" spans="1:11" x14ac:dyDescent="0.2">
      <c r="A29">
        <v>22</v>
      </c>
      <c r="B29" t="s">
        <v>27</v>
      </c>
      <c r="C29" s="4">
        <v>0.878</v>
      </c>
      <c r="F29" s="18">
        <v>24</v>
      </c>
      <c r="G29" s="18" t="str">
        <f t="shared" si="0"/>
        <v>Shelli Eisenhower</v>
      </c>
      <c r="H29" s="19">
        <v>0.83399999999999996</v>
      </c>
      <c r="I29" s="18">
        <v>21</v>
      </c>
      <c r="J29" s="25">
        <v>0.16</v>
      </c>
      <c r="K29" s="95"/>
    </row>
    <row r="30" spans="1:11" x14ac:dyDescent="0.2">
      <c r="A30">
        <v>23</v>
      </c>
      <c r="B30" t="s">
        <v>28</v>
      </c>
      <c r="C30" s="4">
        <v>0.85399999999999998</v>
      </c>
      <c r="F30" s="18">
        <v>14</v>
      </c>
      <c r="G30" s="18" t="str">
        <f t="shared" si="0"/>
        <v>Anthony Gueschkova</v>
      </c>
      <c r="H30" s="19">
        <v>0.79600000000000004</v>
      </c>
      <c r="I30" s="18">
        <v>23</v>
      </c>
      <c r="J30" s="25">
        <v>0.12</v>
      </c>
      <c r="K30" s="95"/>
    </row>
    <row r="31" spans="1:11" x14ac:dyDescent="0.2">
      <c r="A31">
        <v>24</v>
      </c>
      <c r="B31" t="s">
        <v>29</v>
      </c>
      <c r="C31" s="4">
        <v>0.83399999999999996</v>
      </c>
      <c r="F31" s="18">
        <v>19</v>
      </c>
      <c r="G31" s="18" t="str">
        <f t="shared" si="0"/>
        <v>Lilly McKenzie</v>
      </c>
      <c r="H31" s="19">
        <v>0.78600000000000003</v>
      </c>
      <c r="I31" s="18">
        <v>24</v>
      </c>
      <c r="J31" s="25">
        <v>0.08</v>
      </c>
      <c r="K31" s="95"/>
    </row>
    <row r="32" spans="1:11" x14ac:dyDescent="0.2">
      <c r="A32">
        <v>25</v>
      </c>
      <c r="B32" t="s">
        <v>30</v>
      </c>
      <c r="C32" s="4">
        <v>0.94899999999999995</v>
      </c>
      <c r="F32" s="18">
        <v>18</v>
      </c>
      <c r="G32" s="18" t="str">
        <f t="shared" si="0"/>
        <v>Jeff Kenworthy</v>
      </c>
      <c r="H32" s="19">
        <v>0.78</v>
      </c>
      <c r="I32" s="18">
        <v>25</v>
      </c>
      <c r="J32" s="25">
        <v>0.04</v>
      </c>
      <c r="K32" s="95"/>
    </row>
    <row r="33" spans="1:11" ht="13.5" thickBot="1" x14ac:dyDescent="0.25">
      <c r="A33">
        <v>26</v>
      </c>
      <c r="B33" t="s">
        <v>31</v>
      </c>
      <c r="C33" s="4">
        <v>0.90400000000000003</v>
      </c>
      <c r="F33" s="20">
        <v>21</v>
      </c>
      <c r="G33" s="20" t="str">
        <f t="shared" si="0"/>
        <v>Danica Cruz</v>
      </c>
      <c r="H33" s="21">
        <v>0.73899999999999999</v>
      </c>
      <c r="I33" s="20">
        <v>26</v>
      </c>
      <c r="J33" s="26">
        <v>0</v>
      </c>
      <c r="K33" s="95"/>
    </row>
  </sheetData>
  <mergeCells count="1">
    <mergeCell ref="A1:H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BQ43"/>
  <sheetViews>
    <sheetView workbookViewId="0">
      <selection sqref="A1:O4"/>
    </sheetView>
  </sheetViews>
  <sheetFormatPr defaultRowHeight="12.75" x14ac:dyDescent="0.2"/>
  <cols>
    <col min="1" max="1" width="8.140625" bestFit="1" customWidth="1"/>
    <col min="2" max="3" width="15.85546875" bestFit="1" customWidth="1"/>
    <col min="4" max="4" width="10.140625" bestFit="1" customWidth="1"/>
    <col min="15" max="15" width="13.42578125" bestFit="1" customWidth="1"/>
  </cols>
  <sheetData>
    <row r="1" spans="1:15" ht="26.25" customHeight="1" x14ac:dyDescent="0.2">
      <c r="A1" s="169" t="s">
        <v>98</v>
      </c>
      <c r="B1" s="169"/>
      <c r="C1" s="169"/>
      <c r="D1" s="169"/>
      <c r="E1" s="169"/>
      <c r="F1" s="169"/>
      <c r="G1" s="169"/>
      <c r="H1" s="169"/>
      <c r="I1" s="169"/>
      <c r="J1" s="169"/>
      <c r="K1" s="169"/>
      <c r="L1" s="169"/>
      <c r="M1" s="169"/>
      <c r="N1" s="169"/>
      <c r="O1" s="169"/>
    </row>
    <row r="2" spans="1:15" x14ac:dyDescent="0.2">
      <c r="A2" s="169"/>
      <c r="B2" s="169"/>
      <c r="C2" s="169"/>
      <c r="D2" s="169"/>
      <c r="E2" s="169"/>
      <c r="F2" s="169"/>
      <c r="G2" s="169"/>
      <c r="H2" s="169"/>
      <c r="I2" s="169"/>
      <c r="J2" s="169"/>
      <c r="K2" s="169"/>
      <c r="L2" s="169"/>
      <c r="M2" s="169"/>
      <c r="N2" s="169"/>
      <c r="O2" s="169"/>
    </row>
    <row r="3" spans="1:15" x14ac:dyDescent="0.2">
      <c r="A3" s="169"/>
      <c r="B3" s="169"/>
      <c r="C3" s="169"/>
      <c r="D3" s="169"/>
      <c r="E3" s="169"/>
      <c r="F3" s="169"/>
      <c r="G3" s="169"/>
      <c r="H3" s="169"/>
      <c r="I3" s="169"/>
      <c r="J3" s="169"/>
      <c r="K3" s="169"/>
      <c r="L3" s="169"/>
      <c r="M3" s="169"/>
      <c r="N3" s="169"/>
      <c r="O3" s="169"/>
    </row>
    <row r="4" spans="1:15" x14ac:dyDescent="0.2">
      <c r="A4" s="169"/>
      <c r="B4" s="169"/>
      <c r="C4" s="169"/>
      <c r="D4" s="169"/>
      <c r="E4" s="169"/>
      <c r="F4" s="169"/>
      <c r="G4" s="169"/>
      <c r="H4" s="169"/>
      <c r="I4" s="169"/>
      <c r="J4" s="169"/>
      <c r="K4" s="169"/>
      <c r="L4" s="169"/>
      <c r="M4" s="169"/>
      <c r="N4" s="169"/>
      <c r="O4" s="169"/>
    </row>
    <row r="7" spans="1:15" ht="15" x14ac:dyDescent="0.25">
      <c r="A7" s="9" t="s">
        <v>53</v>
      </c>
      <c r="B7" s="2" t="s">
        <v>32</v>
      </c>
      <c r="C7" s="3">
        <v>41670</v>
      </c>
      <c r="D7" s="3">
        <v>41698</v>
      </c>
      <c r="E7" s="3">
        <v>41729</v>
      </c>
      <c r="F7" s="3">
        <v>41759</v>
      </c>
      <c r="G7" s="3">
        <v>41790</v>
      </c>
      <c r="H7" s="3">
        <v>41820</v>
      </c>
      <c r="I7" s="3">
        <v>41851</v>
      </c>
      <c r="J7" s="3">
        <v>41882</v>
      </c>
      <c r="K7" s="3">
        <v>41912</v>
      </c>
      <c r="L7" s="3">
        <v>41943</v>
      </c>
      <c r="M7" s="3">
        <v>41973</v>
      </c>
      <c r="N7" s="2" t="s">
        <v>33</v>
      </c>
      <c r="O7" s="9" t="s">
        <v>55</v>
      </c>
    </row>
    <row r="8" spans="1:15" x14ac:dyDescent="0.2">
      <c r="A8">
        <v>1</v>
      </c>
      <c r="B8" t="s">
        <v>6</v>
      </c>
      <c r="C8">
        <v>26</v>
      </c>
      <c r="D8">
        <v>35</v>
      </c>
      <c r="E8">
        <v>45</v>
      </c>
      <c r="F8">
        <v>43</v>
      </c>
      <c r="G8">
        <v>44</v>
      </c>
      <c r="H8">
        <v>50</v>
      </c>
      <c r="I8">
        <v>44</v>
      </c>
      <c r="J8">
        <v>57</v>
      </c>
      <c r="K8">
        <v>44</v>
      </c>
      <c r="L8">
        <v>57</v>
      </c>
      <c r="M8">
        <v>44</v>
      </c>
      <c r="N8">
        <f>SUM(C8:M8)</f>
        <v>489</v>
      </c>
      <c r="O8" s="46">
        <f>STDEV(C8:M8)</f>
        <v>8.8245525253537469</v>
      </c>
    </row>
    <row r="9" spans="1:15" x14ac:dyDescent="0.2">
      <c r="A9" s="47">
        <v>2</v>
      </c>
      <c r="B9" s="47" t="s">
        <v>7</v>
      </c>
      <c r="C9" s="47">
        <v>57</v>
      </c>
      <c r="D9" s="47">
        <v>49</v>
      </c>
      <c r="E9" s="47">
        <v>55</v>
      </c>
      <c r="F9" s="47">
        <v>56</v>
      </c>
      <c r="G9" s="47">
        <v>57</v>
      </c>
      <c r="H9" s="47">
        <v>57</v>
      </c>
      <c r="I9" s="47">
        <v>33</v>
      </c>
      <c r="J9" s="47">
        <v>37</v>
      </c>
      <c r="K9" s="47">
        <v>33</v>
      </c>
      <c r="L9" s="47">
        <v>37</v>
      </c>
      <c r="M9" s="47">
        <v>44</v>
      </c>
      <c r="N9" s="47">
        <f t="shared" ref="N9:N24" si="0">SUM(C9:M9)</f>
        <v>515</v>
      </c>
      <c r="O9" s="48">
        <f t="shared" ref="O9:O24" si="1">STDEV(C9:M9)</f>
        <v>10.245176248539426</v>
      </c>
    </row>
    <row r="10" spans="1:15" x14ac:dyDescent="0.2">
      <c r="A10">
        <v>3</v>
      </c>
      <c r="B10" t="s">
        <v>8</v>
      </c>
      <c r="C10">
        <v>37</v>
      </c>
      <c r="D10">
        <v>57</v>
      </c>
      <c r="E10">
        <v>38</v>
      </c>
      <c r="F10">
        <v>57</v>
      </c>
      <c r="G10">
        <v>60</v>
      </c>
      <c r="H10">
        <v>37</v>
      </c>
      <c r="I10">
        <v>32</v>
      </c>
      <c r="J10">
        <v>38</v>
      </c>
      <c r="K10">
        <v>32</v>
      </c>
      <c r="L10">
        <v>38</v>
      </c>
      <c r="M10">
        <v>44</v>
      </c>
      <c r="N10">
        <f t="shared" si="0"/>
        <v>470</v>
      </c>
      <c r="O10" s="46">
        <f t="shared" si="1"/>
        <v>10.344959246811076</v>
      </c>
    </row>
    <row r="11" spans="1:15" x14ac:dyDescent="0.2">
      <c r="A11">
        <v>4</v>
      </c>
      <c r="B11" t="s">
        <v>9</v>
      </c>
      <c r="C11">
        <v>38</v>
      </c>
      <c r="D11">
        <v>37</v>
      </c>
      <c r="E11">
        <v>38</v>
      </c>
      <c r="F11">
        <v>37</v>
      </c>
      <c r="G11">
        <v>44</v>
      </c>
      <c r="H11">
        <v>38</v>
      </c>
      <c r="I11">
        <v>29</v>
      </c>
      <c r="J11">
        <v>38</v>
      </c>
      <c r="K11">
        <v>29</v>
      </c>
      <c r="L11">
        <v>38</v>
      </c>
      <c r="M11">
        <v>44</v>
      </c>
      <c r="N11">
        <f t="shared" si="0"/>
        <v>410</v>
      </c>
      <c r="O11" s="46">
        <f t="shared" si="1"/>
        <v>4.7977267344213965</v>
      </c>
    </row>
    <row r="12" spans="1:15" x14ac:dyDescent="0.2">
      <c r="A12">
        <v>5</v>
      </c>
      <c r="B12" t="s">
        <v>10</v>
      </c>
      <c r="C12">
        <v>38</v>
      </c>
      <c r="D12">
        <v>38</v>
      </c>
      <c r="E12">
        <v>38</v>
      </c>
      <c r="F12">
        <v>38</v>
      </c>
      <c r="G12">
        <v>33</v>
      </c>
      <c r="H12">
        <v>38</v>
      </c>
      <c r="I12">
        <v>60</v>
      </c>
      <c r="J12">
        <v>39</v>
      </c>
      <c r="K12">
        <v>41</v>
      </c>
      <c r="L12">
        <v>39</v>
      </c>
      <c r="M12">
        <v>33</v>
      </c>
      <c r="N12">
        <f t="shared" si="0"/>
        <v>435</v>
      </c>
      <c r="O12" s="46">
        <f t="shared" si="1"/>
        <v>7.2022723686852617</v>
      </c>
    </row>
    <row r="13" spans="1:15" x14ac:dyDescent="0.2">
      <c r="A13">
        <v>6</v>
      </c>
      <c r="B13" t="s">
        <v>11</v>
      </c>
      <c r="C13">
        <v>39</v>
      </c>
      <c r="D13">
        <v>38</v>
      </c>
      <c r="E13">
        <v>39</v>
      </c>
      <c r="F13">
        <v>38</v>
      </c>
      <c r="G13">
        <v>32</v>
      </c>
      <c r="H13">
        <v>39</v>
      </c>
      <c r="I13">
        <v>44</v>
      </c>
      <c r="J13">
        <v>39</v>
      </c>
      <c r="K13">
        <v>33</v>
      </c>
      <c r="L13">
        <v>39</v>
      </c>
      <c r="M13">
        <v>32</v>
      </c>
      <c r="N13">
        <f t="shared" si="0"/>
        <v>412</v>
      </c>
      <c r="O13" s="46">
        <f t="shared" si="1"/>
        <v>3.6705213897656654</v>
      </c>
    </row>
    <row r="14" spans="1:15" x14ac:dyDescent="0.2">
      <c r="A14">
        <v>7</v>
      </c>
      <c r="B14" t="s">
        <v>12</v>
      </c>
      <c r="C14">
        <v>41</v>
      </c>
      <c r="D14">
        <v>39</v>
      </c>
      <c r="E14">
        <v>41</v>
      </c>
      <c r="F14">
        <v>39</v>
      </c>
      <c r="G14">
        <v>29</v>
      </c>
      <c r="H14">
        <v>39</v>
      </c>
      <c r="I14">
        <v>33</v>
      </c>
      <c r="J14">
        <v>41</v>
      </c>
      <c r="K14">
        <v>32</v>
      </c>
      <c r="L14">
        <v>41</v>
      </c>
      <c r="M14">
        <v>29</v>
      </c>
      <c r="N14">
        <f t="shared" si="0"/>
        <v>404</v>
      </c>
      <c r="O14" s="46">
        <f t="shared" si="1"/>
        <v>4.9414756721228326</v>
      </c>
    </row>
    <row r="15" spans="1:15" x14ac:dyDescent="0.2">
      <c r="A15">
        <v>8</v>
      </c>
      <c r="B15" t="s">
        <v>13</v>
      </c>
      <c r="C15">
        <v>42</v>
      </c>
      <c r="D15">
        <v>38</v>
      </c>
      <c r="E15">
        <v>42</v>
      </c>
      <c r="F15">
        <v>39</v>
      </c>
      <c r="G15">
        <v>41</v>
      </c>
      <c r="H15">
        <v>41</v>
      </c>
      <c r="I15">
        <v>32</v>
      </c>
      <c r="J15">
        <v>42</v>
      </c>
      <c r="K15">
        <v>29</v>
      </c>
      <c r="L15">
        <v>42</v>
      </c>
      <c r="M15">
        <v>41</v>
      </c>
      <c r="N15">
        <f t="shared" si="0"/>
        <v>429</v>
      </c>
      <c r="O15" s="46">
        <f t="shared" si="1"/>
        <v>4.4497190922573981</v>
      </c>
    </row>
    <row r="16" spans="1:15" x14ac:dyDescent="0.2">
      <c r="A16">
        <v>9</v>
      </c>
      <c r="B16" t="s">
        <v>14</v>
      </c>
      <c r="C16">
        <v>44</v>
      </c>
      <c r="D16">
        <v>38</v>
      </c>
      <c r="E16">
        <v>44</v>
      </c>
      <c r="F16">
        <v>41</v>
      </c>
      <c r="G16">
        <v>38</v>
      </c>
      <c r="H16">
        <v>42</v>
      </c>
      <c r="I16">
        <v>38</v>
      </c>
      <c r="J16">
        <v>44</v>
      </c>
      <c r="K16">
        <v>41</v>
      </c>
      <c r="L16">
        <v>44</v>
      </c>
      <c r="M16">
        <v>33</v>
      </c>
      <c r="N16">
        <f t="shared" si="0"/>
        <v>447</v>
      </c>
      <c r="O16" s="46">
        <f t="shared" si="1"/>
        <v>3.5573227931332654</v>
      </c>
    </row>
    <row r="17" spans="1:69" x14ac:dyDescent="0.2">
      <c r="A17">
        <v>10</v>
      </c>
      <c r="B17" t="s">
        <v>24</v>
      </c>
      <c r="C17">
        <v>33</v>
      </c>
      <c r="D17">
        <v>39</v>
      </c>
      <c r="E17">
        <v>33</v>
      </c>
      <c r="F17">
        <v>42</v>
      </c>
      <c r="G17">
        <v>38</v>
      </c>
      <c r="H17">
        <v>44</v>
      </c>
      <c r="I17">
        <v>39</v>
      </c>
      <c r="J17">
        <v>33</v>
      </c>
      <c r="K17">
        <v>44</v>
      </c>
      <c r="L17">
        <v>33</v>
      </c>
      <c r="M17">
        <v>32</v>
      </c>
      <c r="N17">
        <f t="shared" si="0"/>
        <v>410</v>
      </c>
      <c r="O17" s="46">
        <f t="shared" si="1"/>
        <v>4.6923535478671896</v>
      </c>
    </row>
    <row r="18" spans="1:69" x14ac:dyDescent="0.2">
      <c r="A18">
        <v>11</v>
      </c>
      <c r="B18" t="s">
        <v>25</v>
      </c>
      <c r="C18">
        <v>32</v>
      </c>
      <c r="D18">
        <v>41</v>
      </c>
      <c r="E18">
        <v>32</v>
      </c>
      <c r="F18">
        <v>44</v>
      </c>
      <c r="G18">
        <v>39</v>
      </c>
      <c r="H18">
        <v>33</v>
      </c>
      <c r="I18">
        <v>41</v>
      </c>
      <c r="J18">
        <v>32</v>
      </c>
      <c r="K18">
        <v>33</v>
      </c>
      <c r="L18">
        <v>32</v>
      </c>
      <c r="M18">
        <v>29</v>
      </c>
      <c r="N18">
        <f t="shared" si="0"/>
        <v>388</v>
      </c>
      <c r="O18" s="46">
        <f t="shared" si="1"/>
        <v>4.9817850032073645</v>
      </c>
    </row>
    <row r="19" spans="1:69" x14ac:dyDescent="0.2">
      <c r="A19">
        <v>12</v>
      </c>
      <c r="B19" t="s">
        <v>26</v>
      </c>
      <c r="C19">
        <v>29</v>
      </c>
      <c r="D19">
        <v>42</v>
      </c>
      <c r="E19">
        <v>29</v>
      </c>
      <c r="F19">
        <v>33</v>
      </c>
      <c r="G19">
        <v>41</v>
      </c>
      <c r="H19">
        <v>32</v>
      </c>
      <c r="I19">
        <v>42</v>
      </c>
      <c r="J19">
        <v>29</v>
      </c>
      <c r="K19">
        <v>32</v>
      </c>
      <c r="L19">
        <v>29</v>
      </c>
      <c r="M19">
        <v>41</v>
      </c>
      <c r="N19">
        <f t="shared" si="0"/>
        <v>379</v>
      </c>
      <c r="O19" s="46">
        <f t="shared" si="1"/>
        <v>5.7682516651691964</v>
      </c>
    </row>
    <row r="20" spans="1:69" x14ac:dyDescent="0.2">
      <c r="A20">
        <v>13</v>
      </c>
      <c r="B20" t="s">
        <v>27</v>
      </c>
      <c r="C20">
        <v>41</v>
      </c>
      <c r="D20">
        <v>44</v>
      </c>
      <c r="E20">
        <v>41</v>
      </c>
      <c r="F20">
        <v>32</v>
      </c>
      <c r="G20">
        <v>42</v>
      </c>
      <c r="H20">
        <v>29</v>
      </c>
      <c r="I20">
        <v>44</v>
      </c>
      <c r="J20">
        <v>41</v>
      </c>
      <c r="K20">
        <v>29</v>
      </c>
      <c r="L20">
        <v>41</v>
      </c>
      <c r="M20">
        <v>44</v>
      </c>
      <c r="N20">
        <f t="shared" si="0"/>
        <v>428</v>
      </c>
      <c r="O20" s="46">
        <f t="shared" si="1"/>
        <v>5.9068527229743246</v>
      </c>
    </row>
    <row r="21" spans="1:69" x14ac:dyDescent="0.2">
      <c r="A21">
        <v>14</v>
      </c>
      <c r="B21" t="s">
        <v>28</v>
      </c>
      <c r="C21">
        <v>37</v>
      </c>
      <c r="D21">
        <v>33</v>
      </c>
      <c r="E21">
        <v>57</v>
      </c>
      <c r="F21">
        <v>29</v>
      </c>
      <c r="G21">
        <v>44</v>
      </c>
      <c r="H21">
        <v>41</v>
      </c>
      <c r="I21">
        <v>33</v>
      </c>
      <c r="J21">
        <v>57</v>
      </c>
      <c r="K21">
        <v>41</v>
      </c>
      <c r="L21">
        <v>44</v>
      </c>
      <c r="M21">
        <v>57</v>
      </c>
      <c r="N21">
        <f t="shared" si="0"/>
        <v>473</v>
      </c>
      <c r="O21" s="46">
        <f t="shared" si="1"/>
        <v>10.148891565092219</v>
      </c>
    </row>
    <row r="22" spans="1:69" x14ac:dyDescent="0.2">
      <c r="A22">
        <v>15</v>
      </c>
      <c r="B22" t="s">
        <v>29</v>
      </c>
      <c r="C22">
        <v>36</v>
      </c>
      <c r="D22">
        <v>32</v>
      </c>
      <c r="E22">
        <v>37</v>
      </c>
      <c r="F22">
        <v>41</v>
      </c>
      <c r="G22">
        <v>33</v>
      </c>
      <c r="H22">
        <v>33</v>
      </c>
      <c r="I22">
        <v>32</v>
      </c>
      <c r="J22">
        <v>37</v>
      </c>
      <c r="K22">
        <v>44</v>
      </c>
      <c r="L22">
        <v>33</v>
      </c>
      <c r="M22">
        <v>37</v>
      </c>
      <c r="N22">
        <f t="shared" si="0"/>
        <v>395</v>
      </c>
      <c r="O22" s="46">
        <f t="shared" si="1"/>
        <v>3.8847019307675343</v>
      </c>
    </row>
    <row r="23" spans="1:69" x14ac:dyDescent="0.2">
      <c r="A23">
        <v>16</v>
      </c>
      <c r="B23" t="s">
        <v>30</v>
      </c>
      <c r="C23">
        <v>35</v>
      </c>
      <c r="D23">
        <v>29</v>
      </c>
      <c r="E23">
        <v>38</v>
      </c>
      <c r="F23">
        <v>57</v>
      </c>
      <c r="G23">
        <v>32</v>
      </c>
      <c r="H23">
        <v>32</v>
      </c>
      <c r="I23">
        <v>29</v>
      </c>
      <c r="J23">
        <v>38</v>
      </c>
      <c r="K23">
        <v>57</v>
      </c>
      <c r="L23">
        <v>32</v>
      </c>
      <c r="M23">
        <v>38</v>
      </c>
      <c r="N23">
        <f t="shared" si="0"/>
        <v>417</v>
      </c>
      <c r="O23" s="46">
        <f t="shared" si="1"/>
        <v>10.004544421956904</v>
      </c>
    </row>
    <row r="24" spans="1:69" x14ac:dyDescent="0.2">
      <c r="A24" s="47">
        <v>17</v>
      </c>
      <c r="B24" s="47" t="s">
        <v>31</v>
      </c>
      <c r="C24" s="47">
        <v>24</v>
      </c>
      <c r="D24" s="47">
        <v>50</v>
      </c>
      <c r="E24" s="47">
        <v>44</v>
      </c>
      <c r="F24" s="47">
        <v>57</v>
      </c>
      <c r="G24" s="47">
        <v>44</v>
      </c>
      <c r="H24" s="47">
        <v>50</v>
      </c>
      <c r="I24" s="47">
        <v>44</v>
      </c>
      <c r="J24" s="47">
        <v>50</v>
      </c>
      <c r="K24" s="47">
        <v>44</v>
      </c>
      <c r="L24" s="47">
        <v>57</v>
      </c>
      <c r="M24" s="47">
        <v>44</v>
      </c>
      <c r="N24" s="47">
        <f t="shared" si="0"/>
        <v>508</v>
      </c>
      <c r="O24" s="48">
        <f t="shared" si="1"/>
        <v>8.9086270751242242</v>
      </c>
    </row>
    <row r="25" spans="1:69" ht="13.5" thickBot="1" x14ac:dyDescent="0.25"/>
    <row r="26" spans="1:69" ht="13.5" thickBot="1" x14ac:dyDescent="0.25">
      <c r="B26" s="32" t="s">
        <v>49</v>
      </c>
      <c r="C26" s="33" t="s">
        <v>4</v>
      </c>
      <c r="D26" s="34" t="s">
        <v>54</v>
      </c>
      <c r="E26" s="34" t="s">
        <v>50</v>
      </c>
      <c r="F26" s="35" t="s">
        <v>51</v>
      </c>
    </row>
    <row r="27" spans="1:69" x14ac:dyDescent="0.2">
      <c r="B27" s="38">
        <v>2</v>
      </c>
      <c r="C27" s="39" t="str">
        <f>VLOOKUP(B27,$A$8:$B$24,2,FALSE)</f>
        <v>Sam Smith</v>
      </c>
      <c r="D27" s="40">
        <v>515</v>
      </c>
      <c r="E27" s="16">
        <v>1</v>
      </c>
      <c r="F27" s="41">
        <v>1</v>
      </c>
      <c r="G27" s="5"/>
      <c r="I27" s="14"/>
      <c r="K27" s="5"/>
      <c r="M27" s="14"/>
      <c r="O27" s="5"/>
      <c r="Q27" s="14"/>
      <c r="S27" s="5"/>
      <c r="U27" s="14"/>
      <c r="W27" s="5"/>
      <c r="Y27" s="14"/>
      <c r="AA27" s="5"/>
      <c r="AC27" s="14"/>
      <c r="AE27" s="5"/>
      <c r="AG27" s="14"/>
      <c r="AI27" s="5"/>
      <c r="AK27" s="14"/>
      <c r="AM27" s="5"/>
      <c r="AO27" s="14"/>
      <c r="AQ27" s="5"/>
      <c r="AS27" s="14"/>
      <c r="AU27" s="5"/>
      <c r="AW27" s="14"/>
      <c r="AY27" s="5"/>
      <c r="BA27" s="14"/>
      <c r="BC27" s="5"/>
      <c r="BE27" s="14"/>
      <c r="BG27" s="5"/>
      <c r="BI27" s="14"/>
      <c r="BK27" s="5"/>
      <c r="BM27" s="14"/>
      <c r="BO27" s="5"/>
      <c r="BQ27" s="14"/>
    </row>
    <row r="28" spans="1:69" ht="13.5" thickBot="1" x14ac:dyDescent="0.25">
      <c r="B28" s="42">
        <v>17</v>
      </c>
      <c r="C28" s="43" t="str">
        <f t="shared" ref="C28:C43" si="2">VLOOKUP(B28,$A$8:$B$24,2,FALSE)</f>
        <v>Peter Parker</v>
      </c>
      <c r="D28" s="44">
        <v>508</v>
      </c>
      <c r="E28" s="20">
        <v>2</v>
      </c>
      <c r="F28" s="45">
        <v>0.93700000000000006</v>
      </c>
    </row>
    <row r="29" spans="1:69" x14ac:dyDescent="0.2">
      <c r="B29" s="28">
        <v>1</v>
      </c>
      <c r="C29" s="29" t="str">
        <f t="shared" si="2"/>
        <v>Mike Meyers</v>
      </c>
      <c r="D29" s="6">
        <v>489</v>
      </c>
      <c r="E29" s="7">
        <v>3</v>
      </c>
      <c r="F29" s="37">
        <v>0.875</v>
      </c>
    </row>
    <row r="30" spans="1:69" x14ac:dyDescent="0.2">
      <c r="B30" s="28">
        <v>14</v>
      </c>
      <c r="C30" s="29" t="str">
        <f t="shared" si="2"/>
        <v>Bill Kimberger</v>
      </c>
      <c r="D30" s="6">
        <v>473</v>
      </c>
      <c r="E30" s="7">
        <v>4</v>
      </c>
      <c r="F30" s="37">
        <v>0.81200000000000006</v>
      </c>
    </row>
    <row r="31" spans="1:69" x14ac:dyDescent="0.2">
      <c r="B31" s="28">
        <v>3</v>
      </c>
      <c r="C31" s="29" t="str">
        <f t="shared" si="2"/>
        <v>Walter Wolaver</v>
      </c>
      <c r="D31" s="6">
        <v>470</v>
      </c>
      <c r="E31" s="7">
        <v>5</v>
      </c>
      <c r="F31" s="37">
        <v>0.75</v>
      </c>
    </row>
    <row r="32" spans="1:69" x14ac:dyDescent="0.2">
      <c r="B32" s="28">
        <v>9</v>
      </c>
      <c r="C32" s="29" t="str">
        <f t="shared" si="2"/>
        <v>Erica Andres</v>
      </c>
      <c r="D32" s="6">
        <v>447</v>
      </c>
      <c r="E32" s="7">
        <v>6</v>
      </c>
      <c r="F32" s="37">
        <v>0.68700000000000006</v>
      </c>
    </row>
    <row r="33" spans="2:6" x14ac:dyDescent="0.2">
      <c r="B33" s="28">
        <v>5</v>
      </c>
      <c r="C33" s="29" t="str">
        <f t="shared" si="2"/>
        <v>Michele Wilson</v>
      </c>
      <c r="D33" s="6">
        <v>435</v>
      </c>
      <c r="E33" s="7">
        <v>7</v>
      </c>
      <c r="F33" s="37">
        <v>0.625</v>
      </c>
    </row>
    <row r="34" spans="2:6" x14ac:dyDescent="0.2">
      <c r="B34" s="28">
        <v>8</v>
      </c>
      <c r="C34" s="29" t="str">
        <f t="shared" si="2"/>
        <v>Raphael Weiz</v>
      </c>
      <c r="D34" s="6">
        <v>429</v>
      </c>
      <c r="E34" s="7">
        <v>8</v>
      </c>
      <c r="F34" s="37">
        <v>0.56200000000000006</v>
      </c>
    </row>
    <row r="35" spans="2:6" x14ac:dyDescent="0.2">
      <c r="B35" s="28">
        <v>13</v>
      </c>
      <c r="C35" s="29" t="str">
        <f t="shared" si="2"/>
        <v>Dana Markowski</v>
      </c>
      <c r="D35" s="6">
        <v>428</v>
      </c>
      <c r="E35" s="7">
        <v>9</v>
      </c>
      <c r="F35" s="37">
        <v>0.5</v>
      </c>
    </row>
    <row r="36" spans="2:6" x14ac:dyDescent="0.2">
      <c r="B36" s="28">
        <v>16</v>
      </c>
      <c r="C36" s="29" t="str">
        <f t="shared" si="2"/>
        <v>Miguel McDonald</v>
      </c>
      <c r="D36" s="6">
        <v>417</v>
      </c>
      <c r="E36" s="7">
        <v>10</v>
      </c>
      <c r="F36" s="37">
        <v>0.437</v>
      </c>
    </row>
    <row r="37" spans="2:6" x14ac:dyDescent="0.2">
      <c r="B37" s="28">
        <v>6</v>
      </c>
      <c r="C37" s="29" t="str">
        <f t="shared" si="2"/>
        <v>Amy Jones</v>
      </c>
      <c r="D37" s="6">
        <v>412</v>
      </c>
      <c r="E37" s="7">
        <v>11</v>
      </c>
      <c r="F37" s="37">
        <v>0.375</v>
      </c>
    </row>
    <row r="38" spans="2:6" x14ac:dyDescent="0.2">
      <c r="B38" s="28">
        <v>4</v>
      </c>
      <c r="C38" s="29" t="str">
        <f t="shared" si="2"/>
        <v>Randy Adam</v>
      </c>
      <c r="D38" s="6">
        <v>410</v>
      </c>
      <c r="E38" s="7">
        <v>12</v>
      </c>
      <c r="F38" s="37">
        <v>0.25</v>
      </c>
    </row>
    <row r="39" spans="2:6" x14ac:dyDescent="0.2">
      <c r="B39" s="28">
        <v>10</v>
      </c>
      <c r="C39" s="29" t="str">
        <f t="shared" si="2"/>
        <v>Lilly McKenzie</v>
      </c>
      <c r="D39" s="6">
        <v>410</v>
      </c>
      <c r="E39" s="7">
        <v>12</v>
      </c>
      <c r="F39" s="37">
        <v>0.25</v>
      </c>
    </row>
    <row r="40" spans="2:6" x14ac:dyDescent="0.2">
      <c r="B40" s="28">
        <v>7</v>
      </c>
      <c r="C40" s="29" t="str">
        <f t="shared" si="2"/>
        <v>Chris Foutz</v>
      </c>
      <c r="D40" s="6">
        <v>404</v>
      </c>
      <c r="E40" s="7">
        <v>14</v>
      </c>
      <c r="F40" s="37">
        <v>0.187</v>
      </c>
    </row>
    <row r="41" spans="2:6" x14ac:dyDescent="0.2">
      <c r="B41" s="28">
        <v>15</v>
      </c>
      <c r="C41" s="29" t="str">
        <f t="shared" si="2"/>
        <v>Shelli Eisenhower</v>
      </c>
      <c r="D41" s="6">
        <v>395</v>
      </c>
      <c r="E41" s="7">
        <v>15</v>
      </c>
      <c r="F41" s="37">
        <v>0.125</v>
      </c>
    </row>
    <row r="42" spans="2:6" x14ac:dyDescent="0.2">
      <c r="B42" s="28">
        <v>11</v>
      </c>
      <c r="C42" s="29" t="str">
        <f t="shared" si="2"/>
        <v>Chris Michaels</v>
      </c>
      <c r="D42" s="6">
        <v>388</v>
      </c>
      <c r="E42" s="7">
        <v>16</v>
      </c>
      <c r="F42" s="37">
        <v>6.2E-2</v>
      </c>
    </row>
    <row r="43" spans="2:6" ht="13.5" thickBot="1" x14ac:dyDescent="0.25">
      <c r="B43" s="30">
        <v>12</v>
      </c>
      <c r="C43" s="31" t="str">
        <f t="shared" si="2"/>
        <v>Danica Cruz</v>
      </c>
      <c r="D43" s="27">
        <v>379</v>
      </c>
      <c r="E43" s="8">
        <v>17</v>
      </c>
      <c r="F43" s="36">
        <v>0</v>
      </c>
    </row>
  </sheetData>
  <sortState xmlns:xlrd2="http://schemas.microsoft.com/office/spreadsheetml/2017/richdata2" ref="B21:E37">
    <sortCondition ref="D22"/>
  </sortState>
  <mergeCells count="1">
    <mergeCell ref="A1:O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5"/>
  <sheetViews>
    <sheetView workbookViewId="0">
      <selection sqref="A1:L3"/>
    </sheetView>
  </sheetViews>
  <sheetFormatPr defaultRowHeight="15" x14ac:dyDescent="0.25"/>
  <cols>
    <col min="1" max="1" width="11.140625" style="112" customWidth="1"/>
    <col min="2" max="6" width="6.85546875" style="109" bestFit="1" customWidth="1"/>
    <col min="7" max="8" width="6.28515625" style="109" bestFit="1" customWidth="1"/>
    <col min="9" max="10" width="6.85546875" style="109" bestFit="1" customWidth="1"/>
    <col min="11" max="12" width="6.28515625" style="109" bestFit="1" customWidth="1"/>
    <col min="13" max="13" width="18.7109375" style="109" bestFit="1" customWidth="1"/>
    <col min="14" max="16384" width="9.140625" style="109"/>
  </cols>
  <sheetData>
    <row r="1" spans="1:14" s="104" customFormat="1" ht="15" customHeight="1" x14ac:dyDescent="0.2">
      <c r="A1" s="101" t="s">
        <v>111</v>
      </c>
      <c r="B1" s="102" t="s">
        <v>112</v>
      </c>
      <c r="C1" s="102" t="s">
        <v>113</v>
      </c>
      <c r="D1" s="102" t="s">
        <v>114</v>
      </c>
      <c r="E1" s="102" t="s">
        <v>115</v>
      </c>
      <c r="F1" s="102" t="s">
        <v>116</v>
      </c>
      <c r="G1" s="102" t="s">
        <v>117</v>
      </c>
      <c r="H1" s="102" t="s">
        <v>118</v>
      </c>
      <c r="I1" s="102" t="s">
        <v>91</v>
      </c>
      <c r="J1" s="102" t="s">
        <v>119</v>
      </c>
      <c r="K1" s="102" t="s">
        <v>120</v>
      </c>
      <c r="L1" s="102" t="s">
        <v>121</v>
      </c>
      <c r="M1" s="103" t="s">
        <v>130</v>
      </c>
      <c r="N1" s="103" t="s">
        <v>122</v>
      </c>
    </row>
    <row r="2" spans="1:14" x14ac:dyDescent="0.25">
      <c r="A2" s="105" t="s">
        <v>123</v>
      </c>
      <c r="B2" s="106">
        <v>2515</v>
      </c>
      <c r="C2" s="106">
        <v>2533</v>
      </c>
      <c r="D2" s="106">
        <v>1959</v>
      </c>
      <c r="E2" s="106">
        <v>2127</v>
      </c>
      <c r="F2" s="106">
        <v>2253</v>
      </c>
      <c r="G2" s="106">
        <v>2555</v>
      </c>
      <c r="H2" s="106">
        <v>2120</v>
      </c>
      <c r="I2" s="106">
        <v>2354</v>
      </c>
      <c r="J2" s="106">
        <v>2006</v>
      </c>
      <c r="K2" s="106">
        <v>2405</v>
      </c>
      <c r="L2" s="106">
        <v>2449</v>
      </c>
      <c r="M2" s="107">
        <f>AVERAGE(B2:L2)</f>
        <v>2297.818181818182</v>
      </c>
      <c r="N2" s="108">
        <f>_xlfn.STDEV.P(B2:L2)</f>
        <v>206.46012962305079</v>
      </c>
    </row>
    <row r="3" spans="1:14" x14ac:dyDescent="0.25">
      <c r="A3" s="105" t="s">
        <v>124</v>
      </c>
      <c r="B3" s="106">
        <v>1924</v>
      </c>
      <c r="C3" s="106">
        <v>2050</v>
      </c>
      <c r="D3" s="106">
        <v>1856</v>
      </c>
      <c r="E3" s="106">
        <v>2104</v>
      </c>
      <c r="F3" s="106">
        <v>2262</v>
      </c>
      <c r="G3" s="106">
        <v>2071</v>
      </c>
      <c r="H3" s="106">
        <v>2035</v>
      </c>
      <c r="I3" s="106">
        <v>2117</v>
      </c>
      <c r="J3" s="106">
        <v>2501</v>
      </c>
      <c r="K3" s="106">
        <v>2726</v>
      </c>
      <c r="L3" s="106">
        <v>2792</v>
      </c>
      <c r="M3" s="107">
        <f t="shared" ref="M3:M6" si="0">AVERAGE(B3:L3)</f>
        <v>2221.6363636363635</v>
      </c>
      <c r="N3" s="108">
        <f t="shared" ref="N3:N6" si="1">_xlfn.STDEV.P(B3:L3)</f>
        <v>300.51751506277321</v>
      </c>
    </row>
    <row r="4" spans="1:14" x14ac:dyDescent="0.25">
      <c r="A4" s="105" t="s">
        <v>125</v>
      </c>
      <c r="B4" s="106">
        <v>1901</v>
      </c>
      <c r="C4" s="106">
        <v>1876</v>
      </c>
      <c r="D4" s="106">
        <v>1482</v>
      </c>
      <c r="E4" s="106">
        <v>1879</v>
      </c>
      <c r="F4" s="106">
        <v>1202</v>
      </c>
      <c r="G4" s="106">
        <v>1694</v>
      </c>
      <c r="H4" s="106">
        <v>1699</v>
      </c>
      <c r="I4" s="106">
        <v>1901</v>
      </c>
      <c r="J4" s="106">
        <v>2057</v>
      </c>
      <c r="K4" s="106">
        <v>2389</v>
      </c>
      <c r="L4" s="106">
        <v>2278</v>
      </c>
      <c r="M4" s="107">
        <f t="shared" si="0"/>
        <v>1850.7272727272727</v>
      </c>
      <c r="N4" s="108">
        <f t="shared" si="1"/>
        <v>319.90512539845054</v>
      </c>
    </row>
    <row r="5" spans="1:14" x14ac:dyDescent="0.25">
      <c r="A5" s="105" t="s">
        <v>126</v>
      </c>
      <c r="B5" s="106">
        <v>2845</v>
      </c>
      <c r="C5" s="106">
        <v>2745</v>
      </c>
      <c r="D5" s="106">
        <v>2264</v>
      </c>
      <c r="E5" s="106">
        <v>2588</v>
      </c>
      <c r="F5" s="106">
        <v>2222</v>
      </c>
      <c r="G5" s="106">
        <v>2633</v>
      </c>
      <c r="H5" s="106">
        <v>2526</v>
      </c>
      <c r="I5" s="106">
        <v>2055</v>
      </c>
      <c r="J5" s="106">
        <v>2705</v>
      </c>
      <c r="K5" s="106">
        <v>2852</v>
      </c>
      <c r="L5" s="106">
        <v>2897</v>
      </c>
      <c r="M5" s="107">
        <f t="shared" si="0"/>
        <v>2575.6363636363635</v>
      </c>
      <c r="N5" s="108">
        <f t="shared" si="1"/>
        <v>269.13540786859511</v>
      </c>
    </row>
    <row r="6" spans="1:14" ht="15.75" thickBot="1" x14ac:dyDescent="0.3">
      <c r="A6" s="110" t="s">
        <v>127</v>
      </c>
      <c r="B6" s="111">
        <v>2879</v>
      </c>
      <c r="C6" s="111">
        <v>2198</v>
      </c>
      <c r="D6" s="111">
        <v>3407</v>
      </c>
      <c r="E6" s="111">
        <v>2098</v>
      </c>
      <c r="F6" s="111">
        <v>2296</v>
      </c>
      <c r="G6" s="111">
        <v>2745</v>
      </c>
      <c r="H6" s="111">
        <v>2456</v>
      </c>
      <c r="I6" s="111">
        <v>2305</v>
      </c>
      <c r="J6" s="111">
        <v>3249</v>
      </c>
      <c r="K6" s="111">
        <v>2981</v>
      </c>
      <c r="L6" s="111">
        <v>3067</v>
      </c>
      <c r="M6" s="107">
        <f t="shared" si="0"/>
        <v>2698.2727272727275</v>
      </c>
      <c r="N6" s="108">
        <f t="shared" si="1"/>
        <v>430.86785379976601</v>
      </c>
    </row>
    <row r="7" spans="1:14" ht="13.9" customHeight="1" thickTop="1" x14ac:dyDescent="0.25">
      <c r="A7" s="112" t="s">
        <v>108</v>
      </c>
      <c r="B7" s="107">
        <f>AVERAGE(B2:B6)</f>
        <v>2412.8000000000002</v>
      </c>
      <c r="C7" s="107">
        <f t="shared" ref="C7:L7" si="2">AVERAGE(C2:C6)</f>
        <v>2280.4</v>
      </c>
      <c r="D7" s="107">
        <f t="shared" si="2"/>
        <v>2193.6</v>
      </c>
      <c r="E7" s="107">
        <f t="shared" si="2"/>
        <v>2159.1999999999998</v>
      </c>
      <c r="F7" s="107">
        <f t="shared" si="2"/>
        <v>2047</v>
      </c>
      <c r="G7" s="107">
        <f t="shared" si="2"/>
        <v>2339.6</v>
      </c>
      <c r="H7" s="107">
        <f t="shared" si="2"/>
        <v>2167.1999999999998</v>
      </c>
      <c r="I7" s="107">
        <f t="shared" si="2"/>
        <v>2146.4</v>
      </c>
      <c r="J7" s="107">
        <f t="shared" si="2"/>
        <v>2503.6</v>
      </c>
      <c r="K7" s="107">
        <f t="shared" si="2"/>
        <v>2670.6</v>
      </c>
      <c r="L7" s="107">
        <f t="shared" si="2"/>
        <v>2696.6</v>
      </c>
      <c r="M7" s="107">
        <f>AVERAGE(M2:M5)</f>
        <v>2236.4545454545455</v>
      </c>
    </row>
    <row r="8" spans="1:14" ht="13.9" customHeight="1" x14ac:dyDescent="0.25">
      <c r="A8" s="112" t="s">
        <v>122</v>
      </c>
      <c r="B8" s="113">
        <f>_xlfn.STDEV.P(B2:B6)</f>
        <v>427.88989237886892</v>
      </c>
      <c r="C8" s="113">
        <f t="shared" ref="C8:L8" si="3">_xlfn.STDEV.P(C2:C6)</f>
        <v>317.19810844328816</v>
      </c>
      <c r="D8" s="113">
        <f t="shared" si="3"/>
        <v>656.15260420118727</v>
      </c>
      <c r="E8" s="113">
        <f t="shared" si="3"/>
        <v>232.46969694994658</v>
      </c>
      <c r="F8" s="113">
        <f t="shared" si="3"/>
        <v>423.15765383601416</v>
      </c>
      <c r="G8" s="113">
        <f t="shared" si="3"/>
        <v>396.42784967759269</v>
      </c>
      <c r="H8" s="113">
        <f t="shared" si="3"/>
        <v>300.35272597397881</v>
      </c>
      <c r="I8" s="113">
        <f t="shared" si="3"/>
        <v>165.94649740202414</v>
      </c>
      <c r="J8" s="113">
        <f t="shared" si="3"/>
        <v>456.78161083826484</v>
      </c>
      <c r="K8" s="113">
        <f t="shared" si="3"/>
        <v>237.55639330483191</v>
      </c>
      <c r="L8" s="113">
        <f t="shared" si="3"/>
        <v>290.85707830479214</v>
      </c>
      <c r="M8" s="114">
        <f>(M4/M7)-1</f>
        <v>-0.17247266371285719</v>
      </c>
      <c r="N8" s="109" t="s">
        <v>128</v>
      </c>
    </row>
    <row r="9" spans="1:14" x14ac:dyDescent="0.25">
      <c r="B9" s="115">
        <f>B8/B7</f>
        <v>0.17734163311458426</v>
      </c>
      <c r="C9" s="115">
        <f t="shared" ref="C9:L9" si="4">C8/C7</f>
        <v>0.13909757430419581</v>
      </c>
      <c r="D9" s="115">
        <f t="shared" si="4"/>
        <v>0.29912135494218967</v>
      </c>
      <c r="E9" s="115">
        <f t="shared" si="4"/>
        <v>0.10766473552702233</v>
      </c>
      <c r="F9" s="115">
        <f t="shared" si="4"/>
        <v>0.20672088609477976</v>
      </c>
      <c r="G9" s="115">
        <f t="shared" si="4"/>
        <v>0.16944257551615349</v>
      </c>
      <c r="H9" s="115">
        <f t="shared" si="4"/>
        <v>0.13859022054908585</v>
      </c>
      <c r="I9" s="115">
        <f t="shared" si="4"/>
        <v>7.731387318394714E-2</v>
      </c>
      <c r="J9" s="115">
        <f t="shared" si="4"/>
        <v>0.18244991645560987</v>
      </c>
      <c r="K9" s="115">
        <f t="shared" si="4"/>
        <v>8.895244263642324E-2</v>
      </c>
      <c r="L9" s="115">
        <f t="shared" si="4"/>
        <v>0.10786066836193434</v>
      </c>
    </row>
    <row r="10" spans="1:14" x14ac:dyDescent="0.25">
      <c r="B10" s="115"/>
      <c r="C10" s="115"/>
      <c r="D10" s="115"/>
      <c r="E10" s="115"/>
      <c r="F10" s="116">
        <f>_xlfn.STDEV.P(F2:F3,F5:F6)</f>
        <v>26.366408553308887</v>
      </c>
      <c r="G10" s="115"/>
      <c r="H10" s="115"/>
      <c r="I10" s="115"/>
      <c r="J10" s="115"/>
      <c r="K10" s="115"/>
      <c r="L10" s="115"/>
    </row>
    <row r="11" spans="1:14" x14ac:dyDescent="0.25">
      <c r="B11" s="115"/>
      <c r="C11" s="115"/>
      <c r="D11" s="115"/>
      <c r="E11" s="115"/>
      <c r="F11" s="115"/>
      <c r="G11" s="115"/>
      <c r="H11" s="115"/>
      <c r="I11" s="115"/>
      <c r="J11" s="115"/>
      <c r="K11" s="115"/>
      <c r="L11" s="115"/>
    </row>
    <row r="12" spans="1:14" ht="14.45" customHeight="1" x14ac:dyDescent="0.25"/>
    <row r="13" spans="1:14" x14ac:dyDescent="0.25">
      <c r="B13" s="102" t="s">
        <v>112</v>
      </c>
      <c r="C13" s="102" t="s">
        <v>113</v>
      </c>
      <c r="D13" s="102" t="s">
        <v>114</v>
      </c>
      <c r="E13" s="102" t="s">
        <v>115</v>
      </c>
      <c r="F13" s="102" t="s">
        <v>116</v>
      </c>
      <c r="G13" s="102" t="s">
        <v>117</v>
      </c>
      <c r="H13" s="102" t="s">
        <v>118</v>
      </c>
      <c r="I13" s="102" t="s">
        <v>91</v>
      </c>
      <c r="J13" s="102" t="s">
        <v>119</v>
      </c>
      <c r="K13" s="102" t="s">
        <v>120</v>
      </c>
      <c r="L13" s="102" t="s">
        <v>121</v>
      </c>
    </row>
    <row r="14" spans="1:14" x14ac:dyDescent="0.25">
      <c r="A14" s="105" t="s">
        <v>123</v>
      </c>
      <c r="B14" s="115">
        <f>(B2/AVERAGE($B$2:$L$2))-1</f>
        <v>9.4516537426807989E-2</v>
      </c>
      <c r="C14" s="115">
        <f>(C2/AVERAGE($B$2:$L$2))-1</f>
        <v>0.10235005538851083</v>
      </c>
      <c r="D14" s="115">
        <f t="shared" ref="D14:L14" si="5">(D2/AVERAGE($B$2:$L$2))-1</f>
        <v>-0.14745212850134526</v>
      </c>
      <c r="E14" s="115">
        <f t="shared" si="5"/>
        <v>-7.4339294192119043E-2</v>
      </c>
      <c r="F14" s="115">
        <f t="shared" si="5"/>
        <v>-1.9504668460199492E-2</v>
      </c>
      <c r="G14" s="115">
        <f t="shared" si="5"/>
        <v>0.11192435511948085</v>
      </c>
      <c r="H14" s="115">
        <f t="shared" si="5"/>
        <v>-7.7385662288336876E-2</v>
      </c>
      <c r="I14" s="115">
        <f t="shared" si="5"/>
        <v>2.4450071213799607E-2</v>
      </c>
      <c r="J14" s="115">
        <f t="shared" si="5"/>
        <v>-0.12699794271245457</v>
      </c>
      <c r="K14" s="115">
        <f t="shared" si="5"/>
        <v>4.664503877195747E-2</v>
      </c>
      <c r="L14" s="115">
        <f t="shared" si="5"/>
        <v>6.5793638233897722E-2</v>
      </c>
    </row>
    <row r="15" spans="1:14" x14ac:dyDescent="0.25">
      <c r="A15" s="105" t="s">
        <v>124</v>
      </c>
      <c r="B15" s="115">
        <f>(B3/AVERAGE($B$3:$L$3))-1</f>
        <v>-0.13397168344381694</v>
      </c>
      <c r="C15" s="115">
        <f t="shared" ref="C15:L15" si="6">(C3/AVERAGE($B$3:$L$3))-1</f>
        <v>-7.7256731320075267E-2</v>
      </c>
      <c r="D15" s="115">
        <f t="shared" si="6"/>
        <v>-0.16457975284393156</v>
      </c>
      <c r="E15" s="115">
        <f t="shared" si="6"/>
        <v>-5.2950323267043076E-2</v>
      </c>
      <c r="F15" s="115">
        <f t="shared" si="6"/>
        <v>1.8168426221458533E-2</v>
      </c>
      <c r="G15" s="115">
        <f t="shared" si="6"/>
        <v>-6.7804239299451674E-2</v>
      </c>
      <c r="H15" s="115">
        <f t="shared" si="6"/>
        <v>-8.4008511334806357E-2</v>
      </c>
      <c r="I15" s="115">
        <f t="shared" si="6"/>
        <v>-4.7098780587609412E-2</v>
      </c>
      <c r="J15" s="115">
        <f t="shared" si="6"/>
        <v>0.12574678778950821</v>
      </c>
      <c r="K15" s="115">
        <f t="shared" si="6"/>
        <v>0.22702348801047556</v>
      </c>
      <c r="L15" s="115">
        <f t="shared" si="6"/>
        <v>0.25673132007529276</v>
      </c>
    </row>
    <row r="16" spans="1:14" x14ac:dyDescent="0.25">
      <c r="A16" s="105" t="s">
        <v>125</v>
      </c>
      <c r="B16" s="115">
        <f>(B4/AVERAGE($B$4:$L$4))-1</f>
        <v>2.7163768543078781E-2</v>
      </c>
      <c r="C16" s="115">
        <f t="shared" ref="C16:L16" si="7">(C4/AVERAGE($B$4:$L$4))-1</f>
        <v>1.3655565379703249E-2</v>
      </c>
      <c r="D16" s="115">
        <f t="shared" si="7"/>
        <v>-0.1992337164750958</v>
      </c>
      <c r="E16" s="115">
        <f t="shared" si="7"/>
        <v>1.5276549759308367E-2</v>
      </c>
      <c r="F16" s="115">
        <f t="shared" si="7"/>
        <v>-0.35052559190490229</v>
      </c>
      <c r="G16" s="115">
        <f t="shared" si="7"/>
        <v>-8.4684153649670857E-2</v>
      </c>
      <c r="H16" s="115">
        <f t="shared" si="7"/>
        <v>-8.1982513016995773E-2</v>
      </c>
      <c r="I16" s="115">
        <f t="shared" si="7"/>
        <v>2.7163768543078781E-2</v>
      </c>
      <c r="J16" s="115">
        <f t="shared" si="7"/>
        <v>0.11145495628254243</v>
      </c>
      <c r="K16" s="115">
        <f t="shared" si="7"/>
        <v>0.29084389429217006</v>
      </c>
      <c r="L16" s="115">
        <f t="shared" si="7"/>
        <v>0.2308674722467825</v>
      </c>
    </row>
    <row r="17" spans="1:12" x14ac:dyDescent="0.25">
      <c r="A17" s="105" t="s">
        <v>126</v>
      </c>
      <c r="B17" s="115">
        <f>(B5/AVERAGE($B$5:$L$5))-1</f>
        <v>0.10458139206550898</v>
      </c>
      <c r="C17" s="115">
        <f t="shared" ref="C17:L17" si="8">(C5/AVERAGE($B$5:$L$5))-1</f>
        <v>6.57560355781448E-2</v>
      </c>
      <c r="D17" s="115">
        <f t="shared" si="8"/>
        <v>-0.12099392912607643</v>
      </c>
      <c r="E17" s="115">
        <f t="shared" si="8"/>
        <v>4.8002258929833452E-3</v>
      </c>
      <c r="F17" s="115">
        <f t="shared" si="8"/>
        <v>-0.13730057885076941</v>
      </c>
      <c r="G17" s="115">
        <f t="shared" si="8"/>
        <v>2.2271636312297005E-2</v>
      </c>
      <c r="H17" s="115">
        <f t="shared" si="8"/>
        <v>-1.927149512918247E-2</v>
      </c>
      <c r="I17" s="115">
        <f t="shared" si="8"/>
        <v>-0.2021389241846675</v>
      </c>
      <c r="J17" s="115">
        <f t="shared" si="8"/>
        <v>5.0225892983199349E-2</v>
      </c>
      <c r="K17" s="115">
        <f t="shared" si="8"/>
        <v>0.10729916701962461</v>
      </c>
      <c r="L17" s="115">
        <f t="shared" si="8"/>
        <v>0.12477057743893827</v>
      </c>
    </row>
    <row r="18" spans="1:12" ht="15.75" thickBot="1" x14ac:dyDescent="0.3">
      <c r="A18" s="110" t="s">
        <v>127</v>
      </c>
      <c r="B18" s="115">
        <f>(B6/AVERAGE($B$6:$L$6))-1</f>
        <v>6.6978875374818836E-2</v>
      </c>
      <c r="C18" s="115">
        <f t="shared" ref="C18:L18" si="9">(C6/AVERAGE($B$6:$L$6))-1</f>
        <v>-0.18540480442033636</v>
      </c>
      <c r="D18" s="115">
        <f t="shared" si="9"/>
        <v>0.26265961389441039</v>
      </c>
      <c r="E18" s="115">
        <f t="shared" si="9"/>
        <v>-0.22246555035207716</v>
      </c>
      <c r="F18" s="115">
        <f t="shared" si="9"/>
        <v>-0.14908527340723032</v>
      </c>
      <c r="G18" s="115">
        <f t="shared" si="9"/>
        <v>1.7317475826286177E-2</v>
      </c>
      <c r="H18" s="115">
        <f t="shared" si="9"/>
        <v>-8.9788079916444885E-2</v>
      </c>
      <c r="I18" s="115">
        <f t="shared" si="9"/>
        <v>-0.14574980627337364</v>
      </c>
      <c r="J18" s="115">
        <f t="shared" si="9"/>
        <v>0.20410363532225984</v>
      </c>
      <c r="K18" s="115">
        <f t="shared" si="9"/>
        <v>0.10478083622519452</v>
      </c>
      <c r="L18" s="115">
        <f t="shared" si="9"/>
        <v>0.1366530777264916</v>
      </c>
    </row>
    <row r="19" spans="1:12" ht="16.5" thickTop="1" thickBot="1" x14ac:dyDescent="0.3">
      <c r="B19" s="117"/>
    </row>
    <row r="20" spans="1:12" ht="30.75" thickBot="1" x14ac:dyDescent="0.3">
      <c r="A20" s="118" t="s">
        <v>129</v>
      </c>
      <c r="B20" s="119">
        <f>AVERAGE(B14:B18)</f>
        <v>3.1853777993279528E-2</v>
      </c>
      <c r="C20" s="119">
        <f t="shared" ref="C20:L20" si="10">AVERAGE(C14:C18)</f>
        <v>-1.6179975878810548E-2</v>
      </c>
      <c r="D20" s="119">
        <f t="shared" si="10"/>
        <v>-7.3919982610407733E-2</v>
      </c>
      <c r="E20" s="119">
        <f t="shared" si="10"/>
        <v>-6.5935678431789518E-2</v>
      </c>
      <c r="F20" s="119">
        <f t="shared" si="10"/>
        <v>-0.1276495372803286</v>
      </c>
      <c r="G20" s="119">
        <f t="shared" si="10"/>
        <v>-1.9498513821170071E-4</v>
      </c>
      <c r="H20" s="119">
        <f t="shared" si="10"/>
        <v>-7.0487252337153278E-2</v>
      </c>
      <c r="I20" s="119">
        <f t="shared" si="10"/>
        <v>-6.867473425775443E-2</v>
      </c>
      <c r="J20" s="119">
        <f t="shared" si="10"/>
        <v>7.2906665933011053E-2</v>
      </c>
      <c r="K20" s="119">
        <f t="shared" si="10"/>
        <v>0.15531848486388444</v>
      </c>
      <c r="L20" s="120">
        <f t="shared" si="10"/>
        <v>0.16296321714428058</v>
      </c>
    </row>
    <row r="25" spans="1:12" x14ac:dyDescent="0.25">
      <c r="B25" s="121"/>
    </row>
  </sheetData>
  <conditionalFormatting sqref="B9:L9">
    <cfRule type="colorScale" priority="2">
      <colorScale>
        <cfvo type="min"/>
        <cfvo type="percentile" val="50"/>
        <cfvo type="max"/>
        <color rgb="FF63BE7B"/>
        <color rgb="FFFFEB84"/>
        <color rgb="FFF8696B"/>
      </colorScale>
    </cfRule>
  </conditionalFormatting>
  <conditionalFormatting sqref="B14:L18">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Ex1-SummaryStats</vt:lpstr>
      <vt:lpstr>Exercise 1-Class_SOL</vt:lpstr>
      <vt:lpstr>Ex2-SummaryStats</vt:lpstr>
      <vt:lpstr>Exercise 2-Students_SOL</vt:lpstr>
      <vt:lpstr>Exercise 3-Students_SOL</vt:lpstr>
      <vt:lpstr>Ex3-R&amp;P</vt:lpstr>
      <vt:lpstr>Ex4-R&amp;P_SOL</vt:lpstr>
      <vt:lpstr>Bonus3_RP</vt:lpstr>
      <vt:lpstr>Bonus1-%ofMean</vt:lpstr>
      <vt:lpstr>Bonus2-%ofMean</vt:lpstr>
    </vt:vector>
  </TitlesOfParts>
  <Company>Veterans Benefits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Beginner Stats Exercises</dc:title>
  <dc:subject>VBA Management, Program Analysts</dc:subject>
  <dc:creator>Department of Veterans Affairs, Veterans Benefits Administration, STAFF</dc:creator>
  <dc:description>This training is a recorded training. Participants will be able to apply statistical techniques to data sets and interpret the results. Furthermore, participants will communicate their own statistical analysis with precision and accuracy.</dc:description>
  <cp:lastModifiedBy>Kathy Poole</cp:lastModifiedBy>
  <dcterms:created xsi:type="dcterms:W3CDTF">2014-12-02T20:26:39Z</dcterms:created>
  <dcterms:modified xsi:type="dcterms:W3CDTF">2019-06-03T20:06:31Z</dcterms:modified>
  <cp:category>NTC Curriculum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vt:lpwstr>
  </property>
  <property fmtid="{D5CDD505-2E9C-101B-9397-08002B2CF9AE}" pid="3" name="Type">
    <vt:lpwstr>Teaching Material</vt:lpwstr>
  </property>
</Properties>
</file>